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D:\Allied Metal\Conflict Minerals\"/>
    </mc:Choice>
  </mc:AlternateContent>
  <xr:revisionPtr revIDLastSave="0" documentId="8_{168FDA6A-AAD3-48EE-9876-9D595E1A8C5B}"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08" yWindow="-108" windowWidth="23256" windowHeight="1389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5" l="1"/>
  <c r="J316" i="8"/>
  <c r="K316" i="8"/>
  <c r="J317" i="8"/>
  <c r="K317" i="8"/>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T6" i="5"/>
  <c r="S6" i="5"/>
  <c r="R6" i="5"/>
  <c r="J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<sst xmlns="http://schemas.openxmlformats.org/spreadsheetml/2006/main" count="28507" uniqueCount="20183">
  <si>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</si>
  <si>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</si>
  <si>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</si>
  <si>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</si>
  <si>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</si>
  <si>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</si>
  <si>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</si>
  <si>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</si>
  <si>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</si>
  <si>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</si>
  <si>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</si>
  <si>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</si>
  <si>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</si>
  <si>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</si>
  <si>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</si>
  <si>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</si>
  <si>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</si>
  <si>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</si>
  <si>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</si>
  <si>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</si>
  <si>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</si>
  <si>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</si>
  <si>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</si>
  <si>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</si>
  <si>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</si>
  <si>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</si>
  <si>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</si>
  <si>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</si>
  <si>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</si>
  <si>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</si>
  <si>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</si>
  <si>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</si>
  <si>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</si>
  <si>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</si>
  <si>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</si>
  <si>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</si>
  <si>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</si>
  <si>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</si>
  <si>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</si>
  <si>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</si>
  <si>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</si>
  <si>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</si>
  <si>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</si>
  <si>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</si>
  <si>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</si>
  <si>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</si>
  <si>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</si>
  <si>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</si>
  <si>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</si>
  <si>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</si>
  <si>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</si>
  <si>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</si>
  <si>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</si>
  <si>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</si>
  <si>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</si>
  <si>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</si>
  <si>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</si>
  <si>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</si>
  <si>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</si>
  <si>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</si>
  <si>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</si>
  <si>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</si>
  <si>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</si>
  <si>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</si>
  <si>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</si>
  <si>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</si>
  <si>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</si>
  <si>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</si>
  <si>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</si>
  <si>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</si>
  <si>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</si>
  <si>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</si>
  <si>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</si>
  <si>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</si>
  <si>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</si>
  <si>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</si>
  <si>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</si>
  <si>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</si>
  <si>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</si>
  <si>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</si>
  <si>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</si>
  <si>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</si>
  <si>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</si>
  <si>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</si>
  <si>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</si>
  <si>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</si>
  <si>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</si>
  <si>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</si>
  <si>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</si>
  <si>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</si>
  <si>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</si>
  <si>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</si>
  <si>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</si>
  <si>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</si>
  <si>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</si>
  <si>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</si>
  <si>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</si>
  <si>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</si>
  <si>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</si>
  <si>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</si>
  <si>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</si>
  <si>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</si>
  <si>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</si>
  <si>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</si>
  <si>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</si>
  <si>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</si>
  <si>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</si>
  <si>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</si>
  <si>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</si>
  <si>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</si>
  <si>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</si>
  <si>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</si>
  <si>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</si>
  <si>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</si>
  <si>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</si>
  <si>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</si>
  <si>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</si>
  <si>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</si>
  <si>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</si>
  <si>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</si>
  <si>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</si>
  <si>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</si>
  <si>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</si>
  <si>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</si>
  <si>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</si>
  <si>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</si>
  <si>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</si>
  <si>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</si>
  <si>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</si>
  <si>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</si>
  <si>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</si>
  <si>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</si>
  <si>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</si>
  <si>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</si>
  <si>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</si>
  <si>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</si>
  <si>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</si>
  <si>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</si>
  <si>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</si>
  <si>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</si>
  <si>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</si>
  <si>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</si>
  <si>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</si>
  <si>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</si>
  <si>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</si>
  <si>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</si>
  <si>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</si>
  <si>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</si>
  <si>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</si>
  <si>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</si>
  <si>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</si>
  <si>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</si>
  <si>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</si>
  <si>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</si>
  <si>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</si>
  <si>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</si>
  <si>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</si>
  <si>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</si>
  <si>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</si>
  <si>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</si>
  <si>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</si>
  <si>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</si>
  <si>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</si>
  <si>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</si>
  <si>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</si>
  <si>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</si>
  <si>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</si>
  <si>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</si>
  <si>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</si>
  <si>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</si>
  <si>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</si>
  <si>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</si>
  <si>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</si>
  <si>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</si>
  <si>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</si>
  <si>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</si>
  <si>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</si>
  <si>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</si>
  <si>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</si>
  <si>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</si>
  <si>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</si>
  <si>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</si>
  <si>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</si>
  <si>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</si>
  <si>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</si>
  <si>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</si>
  <si>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</si>
  <si>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</si>
  <si>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</si>
  <si>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</si>
  <si>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</si>
  <si>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</si>
  <si>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</si>
  <si>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</si>
  <si>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</si>
  <si>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</si>
  <si>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</si>
  <si>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</si>
  <si>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</si>
  <si>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</si>
  <si>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</si>
  <si>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</si>
  <si>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</si>
  <si>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</si>
  <si>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</si>
  <si>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</si>
  <si>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</si>
  <si>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</si>
  <si>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</si>
  <si>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</si>
  <si>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</si>
  <si>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</si>
  <si>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</si>
  <si>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</si>
  <si>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</si>
  <si>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</si>
  <si>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</si>
  <si>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</si>
  <si>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</si>
  <si>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</si>
  <si>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</si>
  <si>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</si>
  <si>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</si>
  <si>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</si>
  <si>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</si>
  <si>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</si>
  <si>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</si>
  <si>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</si>
  <si>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</si>
  <si>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</si>
  <si>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</si>
  <si>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</si>
  <si>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</si>
  <si>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</si>
  <si>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</si>
  <si>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</si>
  <si>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</si>
  <si>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</si>
  <si>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</si>
  <si>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</si>
  <si>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</si>
  <si>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</si>
  <si>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</si>
  <si>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</si>
  <si>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</si>
  <si>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</si>
  <si>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</si>
  <si>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</si>
  <si>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</si>
  <si>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</si>
  <si>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</si>
  <si>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</si>
  <si>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</si>
  <si>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</si>
  <si>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</si>
  <si>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</si>
  <si>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</si>
  <si>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</si>
  <si>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</si>
  <si>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</si>
  <si>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</si>
  <si>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</si>
  <si>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</si>
  <si>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</si>
  <si>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</si>
  <si>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</si>
  <si>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</si>
  <si>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</si>
  <si>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</si>
  <si>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</si>
  <si>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</si>
  <si>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</si>
  <si>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</si>
  <si>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</si>
  <si>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</si>
  <si>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</si>
  <si>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</si>
  <si>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</si>
  <si>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</si>
  <si>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</si>
  <si>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</si>
  <si>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</si>
  <si>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</si>
  <si>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</si>
  <si>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</si>
  <si>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</si>
  <si>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</si>
  <si>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</si>
  <si>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</si>
  <si>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</si>
  <si>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</si>
  <si>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</si>
  <si>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</si>
  <si>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</si>
  <si>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</si>
  <si>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</si>
  <si>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</si>
  <si>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</si>
  <si>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</si>
  <si>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</si>
  <si>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</si>
  <si>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</si>
  <si>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</si>
  <si>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</si>
  <si>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</si>
  <si>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</si>
  <si>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</si>
  <si>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</si>
  <si>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</si>
  <si>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</si>
  <si>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</si>
  <si>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</si>
  <si>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</si>
  <si>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</si>
  <si>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</si>
  <si>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</si>
  <si>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</si>
  <si>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</si>
  <si>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</si>
  <si>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</si>
  <si>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</si>
  <si>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</si>
  <si>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</si>
  <si>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</si>
  <si>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</si>
  <si>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</si>
  <si>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</si>
  <si>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</si>
  <si>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</si>
  <si>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</si>
  <si>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</si>
  <si>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</si>
  <si>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</si>
  <si>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</si>
  <si>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</si>
  <si>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</si>
  <si>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</si>
  <si>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</si>
  <si>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</si>
  <si>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</si>
  <si>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</si>
  <si>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</si>
  <si>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</si>
  <si>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</si>
  <si>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</si>
  <si>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</si>
  <si>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</si>
  <si>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</si>
  <si>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</si>
  <si>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</si>
  <si>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</si>
  <si>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</si>
  <si>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</si>
  <si>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</si>
  <si>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</si>
  <si>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</si>
  <si>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</si>
  <si>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</si>
  <si>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</si>
  <si>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</si>
  <si>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</si>
  <si>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</si>
  <si>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</si>
  <si>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</si>
  <si>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</si>
  <si>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</si>
  <si>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</si>
  <si>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</si>
  <si>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</si>
  <si>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</si>
  <si>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</si>
  <si>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</si>
  <si>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</si>
  <si>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</si>
  <si>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</si>
  <si>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</si>
  <si>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</si>
  <si>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</si>
  <si>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</si>
  <si>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</si>
  <si>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</si>
  <si>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</si>
  <si>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</si>
  <si>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</si>
  <si>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</si>
  <si>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</si>
  <si>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</si>
  <si>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</si>
  <si>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</si>
  <si>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</si>
  <si>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</si>
  <si>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</si>
  <si>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</si>
  <si>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</si>
  <si>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</si>
  <si>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</si>
  <si>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</si>
  <si>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</si>
  <si>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</si>
  <si>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</si>
  <si>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</si>
  <si>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</si>
  <si>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</si>
  <si>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</si>
  <si>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</si>
  <si>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</si>
  <si>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</si>
  <si>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</si>
  <si>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</si>
  <si>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</si>
  <si>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</si>
  <si>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</si>
  <si>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</si>
  <si>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</si>
  <si>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</si>
  <si>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</si>
  <si>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</si>
  <si>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</si>
  <si>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</si>
  <si>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</si>
  <si>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</si>
  <si>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</si>
  <si>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</si>
  <si>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</si>
  <si>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</si>
  <si>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</si>
  <si>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</si>
  <si>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</si>
  <si>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</si>
  <si>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</si>
  <si>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</si>
  <si>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</si>
  <si>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</si>
  <si>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</si>
  <si>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</si>
  <si>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</si>
  <si>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</si>
  <si>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</si>
  <si>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</si>
  <si>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</si>
  <si>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</si>
  <si>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</si>
  <si>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</si>
  <si>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</si>
  <si>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</si>
  <si>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</si>
  <si>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</si>
  <si>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</si>
  <si>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</si>
  <si>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</si>
  <si>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</si>
  <si>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</si>
  <si>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</si>
  <si>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</si>
  <si>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</si>
  <si>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</si>
  <si>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</si>
  <si>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</si>
  <si>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</si>
  <si>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</si>
  <si>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</si>
  <si>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</si>
  <si>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</si>
  <si>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</si>
  <si>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</si>
  <si>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</si>
  <si>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</si>
  <si>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</si>
  <si>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</si>
  <si>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</si>
  <si>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</si>
  <si>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</si>
  <si>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</si>
  <si>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</si>
  <si>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</si>
  <si>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</si>
  <si>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</si>
  <si>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</si>
  <si>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</si>
  <si>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</si>
  <si>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</si>
  <si>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</si>
  <si>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</si>
  <si>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</si>
  <si>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</si>
  <si>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</si>
  <si>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</si>
  <si>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</si>
  <si>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</si>
  <si>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</si>
  <si>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</si>
  <si>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</si>
  <si>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</si>
  <si>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</si>
  <si>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</si>
  <si>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</si>
  <si>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</si>
  <si>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</si>
  <si>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</si>
  <si>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</si>
  <si>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</si>
  <si>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</si>
  <si>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</si>
  <si>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</si>
  <si>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</si>
  <si>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</si>
  <si>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</si>
  <si>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</si>
  <si>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</si>
  <si>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</si>
  <si>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</si>
  <si>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</si>
  <si>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</si>
  <si>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</si>
  <si>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</si>
  <si>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</si>
  <si>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</si>
  <si>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</si>
  <si>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</si>
  <si>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</si>
  <si>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</si>
  <si>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</si>
  <si>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</si>
  <si>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</si>
  <si>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</si>
  <si>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</si>
  <si>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</si>
  <si>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</si>
  <si>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</si>
  <si>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</si>
  <si>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</si>
  <si>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</si>
  <si>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</si>
  <si>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</si>
  <si>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</si>
  <si>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</si>
  <si>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</si>
  <si>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</si>
  <si>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</si>
  <si>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</si>
  <si>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</si>
  <si>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</si>
  <si>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</si>
  <si>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</si>
  <si>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</si>
  <si>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</si>
  <si>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</si>
  <si>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</si>
  <si>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</si>
  <si>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</si>
  <si>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</si>
  <si>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</si>
  <si>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</si>
  <si>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</si>
  <si>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</si>
  <si>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</si>
  <si>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</si>
  <si>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</si>
  <si>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</si>
  <si>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</si>
  <si>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</si>
  <si>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</si>
  <si>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</si>
  <si>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</si>
  <si>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</si>
  <si>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</si>
  <si>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</si>
  <si>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</si>
  <si>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</si>
  <si>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</si>
  <si>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</si>
  <si>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</si>
  <si>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</si>
  <si>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</si>
  <si>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</si>
  <si>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</si>
  <si>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</si>
  <si>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</si>
  <si>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</si>
  <si>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</si>
  <si>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</si>
  <si>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</si>
  <si>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</si>
  <si>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</si>
  <si>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</si>
  <si>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</si>
  <si>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</si>
  <si>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</si>
  <si>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</si>
  <si>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</si>
  <si>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</si>
  <si>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</si>
  <si>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</si>
  <si>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</si>
  <si>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</si>
  <si>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</si>
  <si>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</si>
  <si>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</si>
  <si>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</si>
  <si>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</si>
  <si>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</si>
  <si>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</si>
  <si>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</si>
  <si>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</si>
  <si>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</si>
  <si>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</si>
  <si>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</si>
  <si>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</si>
  <si>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</si>
  <si>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</si>
  <si>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</si>
  <si>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</si>
  <si>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</si>
  <si>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</si>
  <si>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</si>
  <si>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</si>
  <si>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</si>
  <si>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</si>
  <si>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</si>
  <si>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</si>
  <si>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</si>
  <si>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</si>
  <si>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</si>
  <si>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</si>
  <si>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</si>
  <si>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</si>
  <si>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</si>
  <si>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</si>
  <si>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</si>
  <si>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</si>
  <si>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</si>
  <si>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</si>
  <si>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</si>
  <si>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</si>
  <si>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</si>
  <si>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</si>
  <si>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</si>
  <si>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</si>
  <si>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</si>
  <si>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</si>
  <si>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</si>
  <si>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</si>
  <si>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</si>
  <si>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</si>
  <si>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</si>
  <si>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</si>
  <si>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</si>
  <si>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</si>
  <si>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</si>
  <si>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</si>
  <si>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</si>
  <si>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</si>
  <si>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</si>
  <si>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</si>
  <si>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</si>
  <si>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</si>
  <si>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</si>
  <si>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</si>
  <si>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</si>
  <si>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</si>
  <si>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</si>
  <si>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</si>
  <si>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</si>
  <si>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</si>
  <si>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</si>
  <si>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</si>
  <si>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</si>
  <si>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</si>
  <si>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</si>
  <si>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</si>
  <si>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</si>
  <si>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</si>
  <si>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</si>
  <si>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</si>
  <si>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</si>
  <si>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</si>
  <si>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</si>
  <si>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</si>
  <si>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</si>
  <si>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</si>
  <si>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</si>
  <si>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</si>
  <si>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</si>
  <si>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</si>
  <si>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</si>
  <si>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</si>
  <si>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</si>
  <si>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</si>
  <si>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</si>
  <si>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</si>
  <si>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</si>
  <si>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</si>
  <si>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</si>
  <si>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</si>
  <si>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</si>
  <si>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</si>
  <si>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</si>
  <si>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</si>
  <si>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</si>
  <si>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</si>
  <si>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</si>
  <si>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</si>
  <si>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</si>
  <si>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</si>
  <si>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</si>
  <si>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</si>
  <si>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</si>
  <si>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</si>
  <si>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</si>
  <si>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</si>
  <si>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</si>
  <si>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</si>
  <si>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</si>
  <si>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</si>
  <si>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</si>
  <si>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</si>
  <si>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</si>
  <si>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</si>
  <si>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</si>
  <si>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</si>
  <si>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</si>
  <si>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</si>
  <si>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</si>
  <si>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</si>
  <si>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</si>
  <si>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</si>
  <si>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</si>
  <si>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</si>
  <si>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</si>
  <si>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</si>
  <si>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</si>
  <si>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</si>
  <si>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</si>
  <si>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</si>
  <si>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</si>
  <si>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</si>
  <si>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</si>
  <si>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</si>
  <si>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</si>
  <si>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</si>
  <si>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</si>
  <si>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</si>
  <si>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</si>
  <si>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</si>
  <si>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</si>
  <si>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</si>
  <si>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</si>
  <si>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</si>
  <si>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</si>
  <si>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</si>
  <si>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</si>
  <si>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</si>
  <si>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</si>
  <si>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</si>
  <si>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</si>
  <si>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</si>
  <si>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</si>
  <si>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</si>
  <si>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</si>
  <si>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</si>
  <si>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</si>
  <si>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</si>
  <si>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</si>
  <si>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</si>
  <si>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</si>
  <si>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</si>
  <si>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</si>
  <si>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</si>
  <si>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</si>
  <si>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</si>
  <si>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</si>
  <si>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</si>
  <si>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</si>
  <si>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</si>
  <si>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</si>
  <si>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</si>
  <si>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</si>
  <si>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</si>
  <si>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</si>
  <si>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</si>
  <si>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</si>
  <si>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</si>
  <si>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</si>
  <si>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</si>
  <si>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</si>
  <si>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</si>
  <si>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</si>
  <si>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</si>
  <si>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</si>
  <si>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</si>
  <si>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</si>
  <si>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</si>
  <si>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</si>
  <si>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</si>
  <si>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</si>
  <si>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</si>
  <si>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</si>
  <si>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</si>
  <si>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</si>
  <si>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</si>
  <si>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</si>
  <si>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</si>
  <si>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</si>
  <si>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</si>
  <si>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</si>
  <si>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</si>
  <si>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</si>
  <si>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</si>
  <si>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</si>
  <si>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</si>
  <si>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</si>
  <si>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</si>
  <si>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</si>
  <si>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</si>
  <si>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</si>
  <si>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</si>
  <si>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</si>
  <si>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</si>
  <si>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</si>
  <si>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</si>
  <si>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</si>
  <si>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</si>
  <si>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</si>
  <si>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</si>
  <si>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</si>
  <si>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</si>
  <si>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</si>
  <si>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</si>
  <si>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</si>
  <si>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</si>
  <si>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</si>
  <si>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</si>
  <si>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</si>
  <si>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</si>
  <si>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</si>
  <si>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</si>
  <si>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</si>
  <si>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</si>
  <si>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</si>
  <si>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</si>
  <si>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</si>
  <si>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</si>
  <si>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</si>
  <si>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</si>
  <si>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</si>
  <si>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</si>
  <si>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</si>
  <si>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</si>
  <si>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</si>
  <si>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</si>
  <si>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</si>
  <si>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</si>
  <si>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</si>
  <si>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</si>
  <si>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</si>
  <si>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</si>
  <si>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</si>
  <si>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</si>
  <si>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</si>
  <si>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</si>
  <si>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</si>
  <si>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</si>
  <si>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</si>
  <si>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</si>
  <si>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</si>
  <si>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</si>
  <si>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</si>
  <si>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</si>
  <si>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</si>
  <si>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</si>
  <si>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</si>
  <si>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</si>
  <si>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</si>
  <si>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</si>
  <si>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</si>
  <si>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</si>
  <si>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</si>
  <si>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</si>
  <si>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</si>
  <si>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</si>
  <si>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</si>
  <si>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</si>
  <si>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</si>
  <si>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</si>
  <si>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</si>
  <si>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</si>
  <si>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</si>
  <si>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</si>
  <si>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</si>
  <si>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</si>
  <si>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</si>
  <si>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</si>
  <si>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</si>
  <si>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</si>
  <si>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</si>
  <si>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</si>
  <si>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</si>
  <si>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</si>
  <si>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</si>
  <si>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</si>
  <si>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</si>
  <si>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</si>
  <si>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</si>
  <si>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</si>
  <si>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</si>
  <si>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</si>
  <si>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</si>
  <si>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</si>
  <si>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</si>
  <si>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</si>
  <si>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</si>
  <si>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</si>
  <si>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</si>
  <si>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</si>
  <si>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</si>
  <si>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</si>
  <si>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</si>
  <si>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</si>
  <si>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</si>
  <si>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</si>
  <si>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</si>
  <si>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</si>
  <si>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</si>
  <si>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</si>
  <si>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</si>
  <si>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</si>
  <si>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</si>
  <si>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</si>
  <si>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</si>
  <si>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</si>
  <si>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</si>
  <si>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</si>
  <si>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</si>
  <si>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</si>
  <si>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</si>
  <si>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</si>
  <si>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</si>
  <si>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</si>
  <si>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</si>
  <si>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</si>
  <si>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</si>
  <si>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</si>
  <si>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</si>
  <si>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</si>
  <si>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</si>
  <si>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</si>
  <si>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</si>
  <si>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</si>
  <si>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</si>
  <si>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</si>
  <si>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</si>
  <si>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</si>
  <si>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</si>
  <si>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</si>
  <si>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</si>
  <si>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</si>
  <si>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</si>
  <si>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</si>
  <si>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</si>
  <si>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</si>
  <si>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</si>
  <si>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</si>
  <si>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</si>
  <si>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</si>
  <si>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</si>
  <si>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</si>
  <si>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</si>
  <si>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</si>
  <si>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</si>
  <si>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</si>
  <si>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</si>
  <si>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</si>
  <si>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</si>
  <si>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</si>
  <si>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</si>
  <si>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</si>
  <si>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</si>
  <si>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</si>
  <si>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</si>
  <si>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</si>
  <si>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</si>
  <si>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</si>
  <si>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</si>
  <si>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</si>
  <si>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</si>
  <si>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</si>
  <si>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</si>
  <si>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</si>
  <si>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</si>
  <si>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</si>
  <si>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</si>
  <si>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</si>
  <si>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</si>
  <si>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</si>
  <si>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</si>
  <si>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</si>
  <si>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</si>
  <si>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</si>
  <si>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</si>
  <si>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</si>
  <si>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</si>
  <si>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</si>
  <si>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</si>
  <si>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</si>
  <si>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</si>
  <si>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</si>
  <si>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</si>
  <si>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</si>
  <si>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</si>
  <si>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</si>
  <si>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</si>
  <si>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</si>
  <si>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</si>
  <si>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</si>
  <si>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</si>
  <si>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</si>
  <si>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</si>
  <si>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</si>
  <si>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</si>
  <si>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</si>
  <si>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</si>
  <si>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</si>
  <si>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</si>
  <si>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</si>
  <si>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</si>
  <si>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</si>
  <si>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</si>
  <si>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</si>
  <si>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</si>
  <si>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</si>
  <si>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</si>
  <si>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</si>
  <si>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</si>
  <si>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</si>
  <si>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</si>
  <si>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</si>
  <si>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</si>
  <si>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</si>
  <si>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</si>
  <si>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</si>
  <si>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</si>
  <si>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</si>
  <si>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</si>
  <si>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</si>
  <si>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</si>
  <si>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</si>
  <si>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</si>
  <si>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</si>
  <si>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</si>
  <si>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</si>
  <si>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</si>
  <si>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</si>
  <si>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</si>
  <si>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</si>
  <si>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</si>
  <si>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</si>
  <si>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</si>
  <si>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</si>
  <si>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</si>
  <si>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</si>
  <si>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</si>
  <si>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</si>
  <si>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</si>
  <si>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</si>
  <si>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</si>
  <si>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</si>
  <si>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</si>
  <si>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</si>
  <si>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</si>
  <si>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</si>
  <si>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</si>
  <si>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</si>
  <si>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</si>
  <si>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</si>
  <si>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</si>
  <si>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</si>
  <si>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</si>
  <si>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</si>
  <si>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</si>
  <si>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</si>
  <si>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</si>
  <si>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</si>
  <si>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</si>
  <si>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</si>
  <si>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</si>
  <si>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</si>
  <si>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</si>
  <si>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</si>
  <si>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</si>
  <si>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</si>
  <si>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</si>
  <si>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</si>
  <si>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</si>
  <si>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</si>
  <si>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</si>
  <si>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</si>
  <si>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</si>
  <si>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</si>
  <si>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</si>
  <si>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</si>
  <si>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</si>
  <si>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</si>
  <si>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</si>
  <si>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</si>
  <si>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</si>
  <si>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</si>
  <si>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</si>
  <si>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</si>
  <si>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</si>
  <si>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</si>
  <si>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</si>
  <si>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</si>
  <si>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</si>
  <si>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</si>
  <si>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</si>
  <si>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</si>
  <si>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</si>
  <si>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</si>
  <si>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</si>
  <si>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</si>
  <si>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</si>
  <si>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</si>
  <si>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</si>
  <si>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</si>
  <si>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</si>
  <si>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</si>
  <si>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</si>
  <si>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</si>
  <si>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</si>
  <si>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</si>
  <si>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</si>
  <si>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</si>
  <si>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</si>
  <si>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</si>
  <si>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</si>
  <si>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</si>
  <si>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</si>
  <si>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</si>
  <si>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</si>
  <si>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</si>
  <si>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</si>
  <si>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</si>
  <si>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</si>
  <si>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</si>
  <si>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</si>
  <si>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</si>
  <si>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</si>
  <si>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</si>
  <si>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</si>
  <si>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</si>
  <si>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</si>
  <si>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</si>
  <si>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</si>
  <si>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</si>
  <si>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</si>
  <si>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</si>
  <si>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</si>
  <si>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</si>
  <si>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</si>
  <si>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</si>
  <si>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</si>
  <si>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</si>
  <si>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</si>
  <si>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</si>
  <si>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</si>
  <si>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</si>
  <si>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</si>
  <si>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</si>
  <si>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</si>
  <si>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</si>
  <si>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</si>
  <si>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</si>
  <si>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</si>
  <si>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</si>
  <si>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</si>
  <si>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</si>
  <si>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</si>
  <si>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</si>
  <si>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</si>
  <si>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</si>
  <si>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</si>
  <si>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</si>
  <si>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</si>
  <si>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</si>
  <si>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</si>
  <si>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</si>
  <si>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</si>
  <si>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</si>
  <si>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</si>
  <si>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</si>
  <si>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</si>
  <si>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</si>
  <si>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</si>
  <si>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</si>
  <si>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</si>
  <si>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</si>
  <si>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</si>
  <si>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</si>
  <si>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</si>
  <si>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</si>
  <si>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</si>
  <si>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</si>
  <si>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</si>
  <si>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</si>
  <si>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</si>
  <si>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</si>
  <si>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</si>
  <si>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</si>
  <si>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</si>
  <si>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</si>
  <si>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</si>
  <si>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</si>
  <si>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</si>
  <si>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</si>
  <si>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</si>
  <si>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</si>
  <si>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</si>
  <si>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</si>
  <si>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</si>
  <si>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</si>
  <si>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</si>
  <si>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</si>
  <si>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</si>
  <si>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</si>
  <si>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</si>
  <si>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</si>
  <si>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</si>
  <si>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</si>
  <si>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</si>
  <si>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</si>
  <si>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</si>
  <si>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</si>
  <si>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</si>
  <si>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</si>
  <si>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</si>
  <si>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</si>
  <si>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</si>
  <si>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</si>
  <si>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</si>
  <si>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</si>
  <si>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</si>
  <si>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</si>
  <si>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</si>
  <si>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</si>
  <si>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</si>
  <si>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</si>
  <si>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</si>
  <si>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</si>
  <si>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</si>
  <si>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</si>
  <si>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</si>
  <si>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</si>
  <si>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</si>
  <si>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</si>
  <si>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</si>
  <si>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</si>
  <si>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</si>
  <si>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</si>
  <si>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</si>
  <si>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</si>
  <si>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</si>
  <si>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</si>
  <si>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</si>
  <si>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</si>
  <si>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</si>
  <si>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</si>
  <si>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</si>
  <si>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</si>
  <si>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</si>
  <si>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</si>
  <si>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</si>
  <si>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</si>
  <si>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</si>
  <si>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</si>
  <si>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</si>
  <si>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</si>
  <si>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</si>
  <si>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</si>
  <si>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</si>
  <si>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</si>
  <si>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</si>
  <si>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</si>
  <si>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</si>
  <si>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</si>
  <si>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</si>
  <si>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</si>
  <si>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</si>
  <si>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</si>
  <si>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</si>
  <si>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</si>
  <si>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</si>
  <si>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</si>
  <si>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</si>
  <si>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</si>
  <si>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</si>
  <si>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</si>
  <si>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</si>
  <si>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</si>
  <si>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</si>
  <si>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</si>
  <si>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</si>
  <si>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</si>
  <si>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</si>
  <si>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</si>
  <si>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</si>
  <si>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</si>
  <si>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</si>
  <si>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</si>
  <si>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</si>
  <si>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</si>
  <si>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</si>
  <si>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</si>
  <si>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</si>
  <si>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</si>
  <si>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</si>
  <si>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</si>
  <si>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</si>
  <si>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</si>
  <si>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</si>
  <si>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</si>
  <si>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</si>
  <si>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</si>
  <si>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</si>
  <si>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</si>
  <si>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</si>
  <si>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</si>
  <si>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</si>
  <si>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</si>
  <si>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</si>
  <si>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</si>
  <si>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</si>
  <si>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</si>
  <si>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</si>
  <si>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</si>
  <si>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</si>
  <si>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</si>
  <si>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</si>
  <si>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</si>
  <si>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</si>
  <si>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</si>
  <si>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</si>
  <si>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</si>
  <si>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</si>
  <si>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</si>
  <si>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</si>
  <si>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</si>
  <si>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</si>
  <si>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</si>
  <si>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</si>
  <si>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</si>
  <si>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</si>
  <si>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</si>
  <si>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</si>
  <si>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</si>
  <si>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</si>
  <si>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</si>
  <si>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</si>
  <si>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</si>
  <si>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</si>
  <si>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</si>
  <si>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</si>
  <si>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</si>
  <si>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</si>
  <si>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</si>
  <si>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</si>
  <si>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</si>
  <si>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</si>
  <si>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</si>
  <si>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</si>
  <si>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</si>
  <si>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</si>
  <si>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</si>
  <si>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</si>
  <si>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</si>
  <si>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</si>
  <si>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</si>
  <si>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</si>
  <si>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</si>
  <si>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</si>
  <si>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</si>
  <si>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</si>
  <si>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</si>
  <si>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</si>
  <si>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</si>
  <si>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</si>
  <si>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</si>
  <si>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</si>
  <si>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</si>
  <si>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</si>
  <si>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</si>
  <si>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</si>
  <si>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</si>
  <si>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</si>
  <si>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</si>
  <si>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</si>
  <si>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</si>
  <si>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</si>
  <si>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</si>
  <si>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</si>
  <si>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</si>
  <si>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</si>
  <si>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</si>
  <si>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</si>
  <si>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</si>
  <si>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</si>
  <si>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</si>
  <si>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</si>
  <si>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</si>
  <si>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</si>
  <si>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</si>
  <si>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</si>
  <si>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</si>
  <si>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</si>
  <si>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</si>
  <si>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</si>
  <si>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</si>
  <si>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</si>
  <si>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</si>
  <si>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</si>
  <si>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</si>
  <si>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</si>
  <si>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</si>
  <si>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</si>
  <si>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</si>
  <si>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</si>
  <si>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</si>
  <si>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</si>
  <si>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</si>
  <si>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</si>
  <si>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</si>
  <si>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</si>
  <si>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</si>
  <si>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</si>
  <si>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</si>
  <si>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</si>
  <si>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</si>
  <si>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</si>
  <si>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</si>
  <si>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</si>
  <si>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</si>
  <si>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</si>
  <si>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</si>
  <si>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</si>
  <si>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</si>
  <si>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</si>
  <si>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</si>
  <si>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</si>
  <si>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</si>
  <si>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</si>
  <si>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</si>
  <si>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</si>
  <si>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</si>
  <si>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</si>
  <si>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</si>
  <si>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</si>
  <si>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</si>
  <si>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</si>
  <si>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</si>
  <si>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</si>
  <si>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</si>
  <si>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</si>
  <si>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</si>
  <si>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</si>
  <si>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</si>
  <si>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</si>
  <si>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</si>
  <si>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</si>
  <si>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</si>
  <si>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</si>
  <si>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</si>
  <si>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</si>
  <si>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</si>
  <si>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</si>
  <si>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</si>
  <si>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</si>
  <si>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</si>
  <si>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</si>
  <si>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</si>
  <si>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</si>
  <si>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</si>
  <si>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</si>
  <si>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</si>
  <si>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</si>
  <si>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</si>
  <si>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</si>
  <si>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</si>
  <si>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</si>
  <si>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</si>
  <si>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</si>
  <si>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</si>
  <si>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</si>
  <si>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</si>
  <si>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</si>
  <si>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</si>
  <si>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</si>
  <si>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</si>
  <si>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</si>
  <si>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</si>
  <si>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</si>
  <si>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</si>
  <si>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</si>
  <si>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</si>
  <si>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</si>
  <si>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</si>
  <si>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</si>
  <si>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</si>
  <si>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</si>
  <si>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</si>
  <si>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</si>
  <si>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</si>
  <si>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</si>
  <si>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</si>
  <si>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</si>
  <si>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</si>
  <si>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</si>
  <si>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</si>
  <si>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</si>
  <si>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</si>
  <si>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</si>
  <si>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</si>
  <si>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</si>
  <si>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</si>
  <si>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</si>
  <si>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</si>
  <si>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</si>
  <si>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</si>
  <si>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</si>
  <si>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</si>
  <si>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</si>
  <si>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</si>
  <si>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</si>
  <si>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</si>
  <si>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</si>
  <si>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</si>
  <si>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</si>
  <si>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</si>
  <si>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</si>
  <si>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</si>
  <si>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</si>
  <si>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</si>
  <si>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</si>
  <si>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</si>
  <si>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</si>
  <si>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</si>
  <si>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</si>
  <si>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</si>
  <si>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</si>
  <si>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</si>
  <si>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</si>
  <si>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</si>
  <si>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</si>
  <si>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</si>
  <si>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</si>
  <si>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</si>
  <si>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</si>
  <si>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</si>
  <si>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</si>
  <si>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</si>
  <si>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</si>
  <si>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</si>
  <si>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</si>
  <si>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</si>
  <si>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</si>
  <si>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</si>
  <si>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</si>
  <si>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</si>
  <si>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</si>
  <si>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</si>
  <si>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</si>
  <si>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</si>
  <si>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</si>
  <si>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</si>
  <si>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</si>
  <si>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</si>
  <si>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</si>
  <si>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</si>
  <si>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</si>
  <si>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</si>
  <si>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</si>
  <si>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</si>
  <si>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</si>
  <si>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</si>
  <si>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</si>
  <si>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</si>
  <si>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</si>
  <si>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</si>
  <si>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</si>
  <si>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</si>
  <si>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</si>
  <si>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</si>
  <si>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</si>
  <si>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</si>
  <si>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</si>
  <si>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</si>
  <si>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</si>
  <si>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</si>
  <si>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</si>
  <si>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</si>
  <si>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</si>
  <si>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</si>
  <si>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</si>
  <si>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</si>
  <si>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</si>
  <si>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</si>
  <si>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</si>
  <si>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</si>
  <si>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</si>
  <si>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</si>
  <si>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</si>
  <si>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</si>
  <si>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</si>
  <si>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</si>
  <si>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</si>
  <si>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</si>
  <si>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</si>
  <si>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</si>
  <si>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</si>
  <si>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</si>
  <si>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</si>
  <si>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</si>
  <si>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</si>
  <si>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</si>
  <si>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</si>
  <si>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</si>
  <si>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</si>
  <si>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</si>
  <si>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</si>
  <si>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</si>
  <si>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</si>
  <si>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</si>
  <si>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</si>
  <si>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</si>
  <si>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</si>
  <si>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</si>
  <si>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</si>
  <si>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</si>
  <si>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</si>
  <si>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</si>
  <si>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</si>
  <si>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</si>
  <si>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</si>
  <si>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</si>
  <si>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</si>
  <si>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</si>
  <si>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</si>
  <si>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</si>
  <si>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</si>
  <si>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</si>
  <si>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</si>
  <si>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</si>
  <si>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</si>
  <si>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</si>
  <si>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</si>
  <si>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</si>
  <si>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</si>
  <si>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</si>
  <si>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</si>
  <si>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</si>
  <si>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</si>
  <si>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</si>
  <si>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</si>
  <si>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</si>
  <si>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</si>
  <si>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</si>
  <si>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</si>
  <si>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</si>
  <si>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</si>
  <si>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</si>
  <si>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</si>
  <si>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</si>
  <si>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</si>
  <si>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</si>
  <si>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</si>
  <si>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</si>
  <si>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</si>
  <si>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</si>
  <si>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</si>
  <si>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</si>
  <si>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</si>
  <si>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</si>
  <si>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</si>
  <si>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</si>
  <si>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</si>
  <si>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</si>
  <si>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</si>
  <si>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</si>
  <si>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</si>
  <si>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</si>
  <si>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</si>
  <si>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</si>
  <si>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</si>
  <si>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</si>
  <si>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</si>
  <si>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</si>
  <si>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</si>
  <si>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</si>
  <si>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</si>
  <si>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</si>
  <si>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</si>
  <si>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</si>
  <si>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</si>
  <si>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</si>
  <si>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</si>
  <si>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</si>
  <si>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</si>
  <si>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</si>
  <si>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</si>
  <si>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</si>
  <si>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</si>
  <si>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</si>
  <si>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</si>
  <si>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</si>
  <si>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</si>
  <si>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</si>
  <si>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</si>
  <si>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</si>
  <si>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</si>
  <si>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</si>
  <si>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</si>
  <si>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</si>
  <si>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</si>
  <si>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</si>
  <si>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</si>
  <si>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</si>
  <si>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</si>
  <si>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</si>
  <si>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</si>
  <si>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</si>
  <si>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</si>
  <si>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</si>
  <si>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</si>
  <si>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</si>
  <si>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</si>
  <si>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</si>
  <si>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</si>
  <si>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</si>
  <si>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</si>
  <si>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</si>
  <si>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</si>
  <si>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</si>
  <si>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</si>
  <si>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</si>
  <si>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</si>
  <si>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</si>
  <si>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</si>
  <si>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</si>
  <si>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</si>
  <si>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</si>
  <si>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</si>
  <si>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</si>
  <si>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</si>
  <si>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</si>
  <si>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</si>
  <si>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</si>
  <si>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</si>
  <si>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</si>
  <si>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</si>
  <si>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</si>
  <si>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</si>
  <si>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</si>
  <si>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</si>
  <si>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</si>
  <si>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</si>
  <si>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</si>
  <si>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</si>
  <si>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</si>
  <si>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</si>
  <si>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</si>
  <si>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</si>
  <si>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</si>
  <si>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</si>
  <si>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</si>
  <si>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</si>
  <si>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</si>
  <si>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</si>
  <si>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</si>
  <si>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</si>
  <si>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</si>
  <si>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</si>
  <si>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</si>
  <si>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</si>
  <si>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</si>
  <si>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</si>
  <si>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</si>
  <si>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</si>
  <si>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</si>
  <si>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</si>
  <si>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</si>
  <si>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</si>
  <si>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</si>
  <si>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</si>
  <si>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</si>
  <si>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</si>
  <si>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</si>
  <si>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</si>
  <si>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</si>
  <si>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</si>
  <si>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</si>
  <si>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</si>
  <si>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</si>
  <si>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</si>
  <si>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</si>
  <si>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</si>
  <si>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</si>
  <si>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</si>
  <si>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</si>
  <si>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</si>
  <si>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</si>
  <si>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</si>
  <si>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</si>
  <si>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</si>
  <si>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</si>
  <si>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</si>
  <si>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</si>
  <si>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</si>
  <si>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</si>
  <si>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</si>
  <si>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</si>
  <si>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</si>
  <si>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</si>
  <si>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</si>
  <si>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</si>
  <si>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</si>
  <si>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</si>
  <si>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</si>
  <si>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</si>
  <si>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</si>
  <si>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</si>
  <si>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</si>
  <si>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</si>
  <si>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</si>
  <si>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</si>
  <si>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</si>
  <si>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</si>
  <si>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</si>
  <si>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</si>
  <si>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</si>
  <si>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</si>
  <si>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</si>
  <si>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</si>
  <si>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</si>
  <si>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</si>
  <si>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</si>
  <si>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</si>
  <si>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</si>
  <si>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</si>
  <si>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</si>
  <si>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</si>
  <si>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</si>
  <si>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</si>
  <si>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</si>
  <si>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</si>
  <si>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</si>
  <si>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</si>
  <si>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</si>
  <si>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</si>
  <si>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</si>
  <si>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</si>
  <si>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</si>
  <si>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</si>
  <si>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</si>
  <si>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</si>
  <si>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</si>
  <si>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</si>
  <si>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</si>
  <si>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</si>
  <si>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</si>
  <si>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</si>
  <si>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</si>
  <si>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</si>
  <si>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</si>
  <si>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</si>
  <si>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</si>
  <si>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</si>
  <si>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</si>
  <si>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</si>
  <si>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</si>
  <si>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</si>
  <si>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</si>
  <si>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</si>
  <si>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</si>
  <si>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</si>
  <si>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</si>
  <si>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</si>
  <si>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</si>
  <si>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</si>
  <si>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</si>
  <si>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</si>
  <si>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</si>
  <si>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</si>
  <si>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</si>
  <si>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</si>
  <si>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</si>
  <si>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</si>
  <si>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</si>
  <si>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</si>
  <si>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</si>
  <si>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</si>
  <si>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</si>
  <si>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</si>
  <si>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</si>
  <si>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</si>
  <si>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</si>
  <si>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</si>
  <si>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</si>
  <si>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</si>
  <si>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</si>
  <si>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</si>
  <si>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</si>
  <si>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</si>
  <si>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</si>
  <si>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</si>
  <si>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</si>
  <si>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</si>
  <si>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</si>
  <si>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</si>
  <si>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</si>
  <si>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</si>
  <si>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</si>
  <si>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</si>
  <si>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</si>
  <si>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</si>
  <si>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</si>
  <si>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</si>
  <si>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</si>
  <si>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</si>
  <si>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</si>
  <si>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</si>
  <si>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</si>
  <si>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</si>
  <si>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</si>
  <si>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</si>
  <si>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</si>
  <si>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</si>
  <si>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</si>
  <si>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</si>
  <si>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</si>
  <si>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</si>
  <si>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</si>
  <si>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</si>
  <si>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</si>
  <si>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</si>
  <si>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</si>
  <si>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</si>
  <si>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</si>
  <si>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</si>
  <si>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</si>
  <si>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</si>
  <si>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</si>
  <si>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</si>
  <si>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</si>
  <si>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</si>
  <si>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</si>
  <si>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</si>
  <si>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</si>
  <si>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</si>
  <si>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</si>
  <si>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</si>
  <si>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</si>
  <si>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</si>
  <si>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</si>
  <si>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</si>
  <si>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</si>
  <si>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</si>
  <si>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</si>
  <si>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</si>
  <si>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</si>
  <si>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</si>
  <si>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</si>
  <si>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</si>
  <si>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</si>
  <si>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</si>
  <si>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</si>
  <si>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</si>
  <si>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</si>
  <si>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</si>
  <si>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</si>
  <si>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</si>
  <si>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</si>
  <si>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</si>
  <si>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</si>
  <si>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</si>
  <si>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</si>
  <si>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</si>
  <si>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</si>
  <si>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</si>
  <si>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</si>
  <si>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</si>
  <si>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</si>
  <si>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</si>
  <si>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</si>
  <si>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</si>
  <si>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</si>
  <si>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</si>
  <si>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</si>
  <si>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</si>
  <si>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</si>
  <si>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</si>
  <si>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</si>
  <si>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</si>
  <si>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</si>
  <si>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</si>
  <si>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</si>
  <si>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</si>
  <si>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</si>
  <si>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</si>
  <si>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</si>
  <si>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</si>
  <si>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</si>
  <si>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</si>
  <si>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</si>
  <si>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</si>
  <si>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</si>
  <si>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</si>
  <si>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</si>
  <si>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</si>
  <si>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</si>
  <si>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</si>
  <si>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</si>
  <si>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</si>
  <si>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</si>
  <si>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</si>
  <si>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</si>
  <si>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</si>
  <si>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</si>
  <si>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</si>
  <si>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</si>
  <si>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</si>
  <si>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</si>
  <si>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</si>
  <si>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</si>
  <si>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</si>
  <si>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</si>
  <si>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</si>
  <si>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</si>
  <si>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</si>
  <si>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</si>
  <si>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</si>
  <si>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</si>
  <si>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</si>
  <si>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</si>
  <si>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</si>
  <si>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</si>
  <si>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</si>
  <si>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</si>
  <si>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</si>
  <si>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</si>
  <si>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</si>
  <si>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</si>
  <si>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</si>
  <si>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</si>
  <si>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</si>
  <si>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</si>
  <si>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</si>
  <si>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</si>
  <si>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</si>
  <si>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</si>
  <si>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</si>
  <si>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</si>
  <si>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</si>
  <si>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</si>
  <si>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</si>
  <si>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</si>
  <si>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</si>
  <si>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</si>
  <si>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</si>
  <si>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</si>
  <si>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</si>
  <si>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</si>
  <si>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</si>
  <si>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</si>
  <si>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</si>
  <si>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</si>
  <si>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</si>
  <si>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</si>
  <si>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</si>
  <si>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</si>
  <si>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</si>
  <si>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</si>
  <si>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</si>
  <si>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</si>
  <si>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</si>
  <si>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</si>
  <si>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</si>
  <si>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</si>
  <si>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</si>
  <si>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</si>
  <si>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</si>
  <si>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</si>
  <si>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</si>
  <si>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</si>
  <si>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</si>
  <si>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</si>
  <si>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</si>
  <si>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</si>
  <si>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</si>
  <si>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</si>
  <si>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</si>
  <si>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</si>
  <si>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</si>
  <si>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</si>
  <si>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</si>
  <si>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</si>
  <si>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</si>
  <si>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</si>
  <si>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</si>
  <si>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</si>
  <si>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</si>
  <si>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</si>
  <si>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</si>
  <si>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</si>
  <si>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</si>
  <si>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</si>
  <si>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</si>
  <si>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</si>
  <si>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</si>
  <si>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</si>
  <si>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</si>
  <si>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</si>
  <si>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</si>
  <si>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</si>
  <si>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</si>
  <si>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</si>
  <si>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</si>
  <si>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</si>
  <si>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</si>
  <si>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</si>
  <si>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</si>
  <si>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</si>
  <si>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</si>
  <si>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</si>
  <si>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</si>
  <si>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</si>
  <si>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</si>
  <si>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</si>
  <si>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</si>
  <si>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</si>
  <si>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</si>
  <si>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</si>
  <si>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</si>
  <si>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</si>
  <si>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</si>
  <si>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</si>
  <si>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</si>
  <si>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</si>
  <si>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</si>
  <si>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</si>
  <si>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</si>
  <si>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</si>
  <si>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</si>
  <si>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</si>
  <si>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</si>
  <si>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</si>
  <si>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</si>
  <si>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</si>
  <si>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</si>
  <si>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</si>
  <si>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</si>
  <si>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</si>
  <si>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</si>
  <si>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</si>
  <si>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</si>
  <si>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</si>
  <si>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</si>
  <si>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</si>
  <si>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</si>
  <si>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</si>
  <si>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</si>
  <si>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</si>
  <si>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</si>
  <si>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</si>
  <si>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</si>
  <si>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</si>
  <si>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</si>
  <si>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</si>
  <si>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</si>
  <si>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</si>
  <si>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</si>
  <si>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</si>
  <si>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</si>
  <si>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</si>
  <si>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</si>
  <si>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</si>
  <si>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</si>
  <si>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</si>
  <si>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</si>
  <si>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</si>
  <si>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</si>
  <si>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</si>
  <si>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</si>
  <si>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</si>
  <si>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</si>
  <si>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</si>
  <si>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</si>
  <si>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</si>
  <si>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</si>
  <si>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</si>
  <si>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</si>
  <si>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</si>
  <si>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</si>
  <si>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</si>
  <si>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</si>
  <si>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</si>
  <si>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</si>
  <si>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</si>
  <si>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</si>
  <si>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</si>
  <si>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</si>
  <si>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</si>
  <si>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</si>
  <si>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</si>
  <si>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</si>
  <si>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</si>
  <si>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</si>
  <si>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</si>
  <si>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</si>
  <si>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</si>
  <si>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</si>
  <si>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</si>
  <si>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</si>
  <si>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</si>
  <si>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</si>
  <si>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</si>
  <si>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</si>
  <si>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</si>
  <si>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</si>
  <si>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</si>
  <si>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</si>
  <si>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</si>
  <si>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</si>
  <si>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</si>
  <si>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</si>
  <si>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</si>
  <si>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</si>
  <si>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</si>
  <si>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</si>
  <si>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</si>
  <si>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</si>
  <si>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</si>
  <si>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</si>
  <si>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</si>
  <si>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</si>
  <si>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</si>
  <si>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</si>
  <si>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</si>
  <si>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</si>
  <si>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</si>
  <si>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</si>
  <si>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</si>
  <si>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</si>
  <si>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</si>
  <si>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</si>
  <si>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</si>
  <si>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</si>
  <si>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</si>
  <si>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</si>
  <si>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</si>
  <si>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</si>
  <si>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</si>
  <si>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</si>
  <si>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</si>
  <si>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</si>
  <si>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</si>
  <si>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</si>
  <si>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</si>
  <si>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</si>
  <si>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</si>
  <si>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</si>
  <si>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</si>
  <si>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</si>
  <si>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</si>
  <si>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</si>
  <si>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</si>
  <si>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</si>
  <si>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</si>
  <si>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</si>
  <si>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</si>
  <si>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</si>
  <si>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</si>
  <si>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</si>
  <si>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</si>
  <si>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</si>
  <si>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</si>
  <si>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</si>
  <si>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</si>
  <si>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</si>
  <si>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</si>
  <si>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</si>
  <si>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</si>
  <si>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</si>
  <si>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</si>
  <si>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</si>
  <si>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</si>
  <si>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</si>
  <si>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</si>
  <si>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</si>
  <si>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</si>
  <si>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</si>
  <si>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</si>
  <si>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</si>
  <si>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</si>
  <si>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</si>
  <si>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</si>
  <si>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</si>
  <si>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</si>
  <si>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</si>
  <si>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</si>
  <si>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</si>
  <si>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</si>
  <si>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</si>
  <si>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</si>
  <si>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</si>
  <si>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</si>
  <si>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</si>
  <si>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</si>
  <si>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</si>
  <si>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</si>
  <si>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</si>
  <si>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</si>
  <si>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</si>
  <si>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</si>
  <si>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</si>
  <si>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</si>
  <si>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</si>
  <si>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</si>
  <si>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</si>
  <si>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</si>
  <si>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</si>
  <si>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</si>
  <si>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</si>
  <si>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</si>
  <si>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</si>
  <si>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</si>
  <si>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</si>
  <si>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</si>
  <si>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</si>
  <si>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</si>
  <si>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</si>
  <si>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</si>
  <si>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</si>
  <si>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</si>
  <si>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</si>
  <si>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</si>
  <si>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</si>
  <si>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</si>
  <si>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</si>
  <si>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</si>
  <si>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</si>
  <si>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</si>
  <si>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</si>
  <si>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</si>
  <si>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</si>
  <si>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</si>
  <si>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</si>
  <si>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</si>
  <si>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</si>
  <si>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</si>
  <si>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</si>
  <si>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</si>
  <si>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</si>
  <si>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</si>
  <si>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</si>
  <si>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</si>
  <si>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</si>
  <si>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</si>
  <si>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</si>
  <si>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</si>
  <si>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</si>
  <si>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</si>
  <si>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</si>
  <si>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</si>
  <si>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</si>
  <si>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</si>
  <si>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</si>
  <si>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</si>
  <si>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</si>
  <si>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</si>
  <si>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</si>
  <si>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</si>
  <si>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</si>
  <si>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</si>
  <si>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</si>
  <si>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</si>
  <si>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</si>
  <si>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</si>
  <si>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</si>
  <si>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</si>
  <si>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</si>
  <si>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</si>
  <si>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</si>
  <si>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</si>
  <si>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</si>
  <si>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</si>
  <si>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</si>
  <si>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</si>
  <si>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</si>
  <si>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</si>
  <si>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</si>
  <si>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</si>
  <si>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</si>
  <si>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</si>
  <si>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</si>
  <si>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</si>
  <si>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</si>
  <si>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</si>
  <si>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</si>
  <si>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</si>
  <si>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</si>
  <si>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</si>
  <si>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</si>
  <si>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</si>
  <si>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</si>
  <si>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</si>
  <si>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</si>
  <si>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</si>
  <si>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</si>
  <si>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</si>
  <si>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</si>
  <si>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</si>
  <si>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</si>
  <si>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</si>
  <si>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</si>
  <si>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</si>
  <si>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</si>
  <si>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</si>
  <si>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</si>
  <si>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</si>
  <si>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</si>
  <si>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</si>
  <si>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</si>
  <si>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</si>
  <si>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</si>
  <si>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</si>
  <si>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</si>
  <si>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</si>
  <si>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</si>
  <si>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</si>
  <si>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</si>
  <si>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</si>
  <si>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</si>
  <si>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</si>
  <si>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</si>
  <si>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</si>
  <si>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</si>
  <si>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</si>
  <si>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</si>
  <si>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</si>
  <si>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</si>
  <si>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</si>
  <si>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</si>
  <si>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</si>
  <si>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</si>
  <si>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</si>
  <si>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</si>
  <si>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</si>
  <si>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</si>
  <si>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</si>
  <si>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</si>
  <si>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</si>
  <si>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</si>
  <si>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</si>
  <si>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</si>
  <si>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</si>
  <si>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</si>
  <si>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</si>
  <si>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</si>
  <si>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</si>
  <si>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</si>
  <si>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</si>
  <si>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</si>
  <si>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</si>
  <si>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</si>
  <si>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</si>
  <si>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</si>
  <si>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</si>
  <si>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</si>
  <si>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</si>
  <si>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</si>
  <si>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</si>
  <si>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</si>
  <si>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</si>
  <si>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</si>
  <si>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</si>
  <si>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</si>
  <si>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</si>
  <si>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</si>
  <si>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</si>
  <si>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</si>
  <si>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</si>
  <si>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</si>
  <si>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</si>
  <si>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</si>
  <si>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</si>
  <si>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</si>
  <si>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</si>
  <si>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</si>
  <si>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</si>
  <si>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</si>
  <si>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</si>
  <si>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</si>
  <si>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</si>
  <si>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</si>
  <si>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</si>
  <si>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</si>
  <si>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</si>
  <si>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</si>
  <si>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</si>
  <si>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</si>
  <si>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</si>
  <si>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</si>
  <si>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</si>
  <si>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</si>
  <si>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</si>
  <si>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</si>
  <si>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</si>
  <si>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</si>
  <si>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</si>
  <si>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</si>
  <si>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</si>
  <si>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</si>
  <si>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</si>
  <si>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</si>
  <si>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</si>
  <si>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</si>
  <si>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</si>
  <si>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</si>
  <si>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</si>
  <si>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</si>
  <si>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</si>
  <si>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</si>
  <si>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</si>
  <si>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</si>
  <si>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</si>
  <si>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</si>
  <si>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</si>
  <si>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</si>
  <si>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</si>
  <si>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</si>
  <si>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</si>
  <si>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</si>
  <si>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</si>
  <si>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</si>
  <si>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</si>
  <si>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</si>
  <si>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</si>
  <si>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</si>
  <si>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</si>
  <si>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</si>
  <si>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</si>
  <si>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</si>
  <si>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</si>
  <si>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</si>
  <si>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</si>
  <si>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</si>
  <si>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</si>
  <si>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</si>
  <si>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</si>
  <si>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</si>
  <si>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</si>
  <si>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</si>
  <si>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</si>
  <si>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</si>
  <si>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</si>
  <si>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</si>
  <si>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</si>
  <si>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</si>
  <si>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</si>
  <si>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</si>
  <si>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</si>
  <si>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</si>
  <si>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</si>
  <si>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</si>
  <si>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</si>
  <si>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</si>
  <si>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</si>
  <si>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</si>
  <si>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</si>
  <si>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</si>
  <si>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</si>
  <si>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</si>
  <si>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</si>
  <si>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</si>
  <si>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</si>
  <si>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</si>
  <si>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</si>
  <si>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</si>
  <si>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</si>
  <si>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</si>
  <si>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</si>
  <si>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</si>
  <si>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</si>
  <si>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</si>
  <si>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</si>
  <si>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</si>
  <si>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</si>
  <si>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</si>
  <si>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</si>
  <si>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</si>
  <si>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</si>
  <si>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</si>
  <si>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</si>
  <si>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</si>
  <si>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</si>
  <si>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</si>
  <si>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</si>
  <si>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</si>
  <si>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</si>
  <si>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</si>
  <si>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</si>
  <si>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</si>
  <si>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</si>
  <si>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</si>
  <si>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</si>
  <si>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</si>
  <si>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</si>
  <si>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</si>
  <si>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</si>
  <si>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</si>
  <si>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</si>
  <si>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</si>
  <si>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</si>
  <si>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</si>
  <si>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</si>
  <si>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</si>
  <si>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</si>
  <si>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</si>
  <si>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</si>
  <si>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</si>
  <si>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</si>
  <si>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</si>
  <si>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</si>
  <si>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</si>
  <si>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</si>
  <si>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</si>
  <si>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</si>
  <si>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</si>
  <si>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</si>
  <si>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</si>
  <si>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</si>
  <si>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</si>
  <si>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</si>
  <si>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</si>
  <si>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</si>
  <si>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</si>
  <si>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</si>
  <si>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</si>
  <si>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</si>
  <si>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</si>
  <si>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</si>
  <si>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</si>
  <si>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</si>
  <si>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</si>
  <si>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</si>
  <si>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</si>
  <si>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</si>
  <si>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</si>
  <si>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</si>
  <si>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</si>
  <si>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</si>
  <si>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</si>
  <si>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</si>
  <si>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</si>
  <si>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</si>
  <si>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</si>
  <si>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</si>
  <si>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</si>
  <si>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</si>
  <si>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</si>
  <si>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</si>
  <si>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</si>
  <si>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</si>
  <si>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</si>
  <si>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</si>
  <si>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</si>
  <si>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</si>
  <si>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</si>
  <si>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</si>
  <si>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</si>
  <si>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</si>
  <si>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</si>
  <si>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</si>
  <si>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</si>
  <si>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</si>
  <si>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</si>
  <si>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</si>
  <si>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</si>
  <si>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</si>
  <si>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</si>
  <si>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</si>
  <si>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</si>
  <si>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</si>
  <si>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</si>
  <si>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</si>
  <si>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</si>
  <si>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</si>
  <si>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</si>
  <si>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</si>
  <si>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</si>
  <si>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</si>
  <si>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</si>
  <si>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</si>
  <si>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</si>
  <si>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</si>
  <si>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</si>
  <si>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</si>
  <si>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</si>
  <si>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</si>
  <si>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</si>
  <si>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</si>
  <si>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</si>
  <si>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</si>
  <si>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</si>
  <si>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</si>
  <si>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</si>
  <si>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</si>
  <si>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</si>
  <si>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</si>
  <si>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</si>
  <si>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</si>
  <si>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</si>
  <si>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</si>
  <si>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</si>
  <si>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</si>
  <si>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</si>
  <si>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</si>
  <si>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</si>
  <si>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</si>
  <si>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</si>
  <si>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</si>
  <si>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</si>
  <si>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</si>
  <si>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</si>
  <si>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</si>
  <si>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</si>
  <si>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</si>
  <si>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</si>
  <si>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</si>
  <si>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</si>
  <si>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</si>
  <si>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</si>
  <si>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</si>
  <si>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</si>
  <si>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</si>
  <si>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</si>
  <si>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</si>
  <si>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</si>
  <si>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</si>
  <si>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</si>
  <si>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</si>
  <si>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</si>
  <si>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</si>
  <si>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</si>
  <si>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</si>
  <si>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</si>
  <si>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</si>
  <si>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</si>
  <si>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</si>
  <si>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</si>
  <si>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</si>
  <si>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</si>
  <si>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</si>
  <si>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</si>
  <si>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</si>
  <si>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</si>
  <si>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</si>
  <si>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</si>
  <si>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</si>
  <si>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</si>
  <si>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</si>
  <si>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</si>
  <si>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</si>
  <si>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</si>
  <si>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</si>
  <si>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</si>
  <si>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</si>
  <si>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</si>
  <si>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</si>
  <si>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</si>
  <si>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</si>
  <si>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</si>
  <si>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</si>
  <si>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</si>
  <si>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</si>
  <si>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</si>
  <si>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</si>
  <si>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</si>
  <si>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</si>
  <si>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</si>
  <si>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</si>
  <si>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</si>
  <si>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</si>
  <si>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</si>
  <si>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</si>
  <si>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</si>
  <si>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</si>
  <si>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</si>
  <si>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</si>
  <si>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</si>
  <si>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</si>
  <si>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</si>
  <si>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</si>
  <si>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</si>
  <si>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</si>
  <si>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</si>
  <si>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</si>
  <si>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</si>
  <si>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</si>
  <si>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</si>
  <si>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</si>
  <si>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</si>
  <si>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</si>
  <si>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</si>
  <si>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</si>
  <si>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</si>
  <si>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</si>
  <si>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</si>
  <si>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</si>
  <si>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</si>
  <si>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</si>
  <si>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</si>
  <si>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</si>
  <si>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</si>
  <si>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</si>
  <si>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</si>
  <si>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</si>
  <si>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</si>
  <si>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</si>
  <si>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</si>
  <si>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</si>
  <si>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</si>
  <si>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</si>
  <si>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</si>
  <si>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</si>
  <si>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</si>
  <si>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</si>
  <si>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</si>
  <si>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</si>
  <si>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</si>
  <si>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</si>
  <si>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</si>
  <si>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</si>
  <si>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</si>
  <si>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</si>
  <si>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</si>
  <si>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</si>
  <si>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</si>
  <si>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</si>
  <si>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</si>
  <si>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</si>
  <si>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</si>
  <si>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</si>
  <si>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</si>
  <si>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</si>
  <si>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</si>
  <si>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</si>
  <si>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</si>
  <si>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</si>
  <si>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</si>
  <si>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</si>
  <si>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</si>
  <si>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</si>
  <si>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</si>
  <si>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</si>
  <si>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</si>
  <si>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</si>
  <si>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</si>
  <si>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</si>
  <si>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</si>
  <si>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</si>
  <si>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</si>
  <si>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</si>
  <si>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</si>
  <si>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</si>
  <si>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</si>
  <si>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</si>
  <si>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</si>
  <si>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</si>
  <si>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</si>
  <si>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</si>
  <si>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</si>
  <si>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</si>
  <si>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</si>
  <si>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</si>
  <si>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</si>
  <si>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</si>
  <si>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</si>
  <si>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</si>
  <si>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</si>
  <si>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</si>
  <si>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</si>
  <si>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</si>
  <si>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</si>
  <si>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</si>
  <si>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</si>
  <si>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</si>
  <si>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</si>
  <si>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</si>
  <si>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</si>
  <si>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</si>
  <si>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</si>
  <si>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</si>
  <si>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</si>
  <si>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</si>
  <si>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</si>
  <si>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</si>
  <si>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</si>
  <si>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</si>
  <si>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</si>
  <si>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</si>
  <si>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</si>
  <si>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</si>
  <si>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</si>
  <si>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</si>
  <si>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</si>
  <si>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</si>
  <si>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</si>
  <si>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</si>
  <si>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</si>
  <si>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</si>
  <si>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</si>
  <si>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</si>
  <si>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</si>
  <si>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</si>
  <si>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</si>
  <si>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</si>
  <si>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</si>
  <si>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</si>
  <si>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</si>
  <si>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</si>
  <si>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</si>
  <si>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</si>
  <si>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</si>
  <si>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</si>
  <si>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</si>
  <si>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</si>
  <si>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</si>
  <si>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</si>
  <si>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</si>
  <si>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</si>
  <si>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</si>
  <si>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</si>
  <si>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</si>
  <si>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</si>
  <si>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</si>
  <si>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</si>
  <si>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</si>
  <si>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</si>
  <si>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</si>
  <si>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</si>
  <si>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</si>
  <si>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</si>
  <si>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</si>
  <si>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</si>
  <si>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</si>
  <si>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</si>
  <si>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</si>
  <si>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</si>
  <si>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</si>
  <si>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</si>
  <si>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</si>
  <si>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</si>
  <si>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</si>
  <si>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</si>
  <si>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</si>
  <si>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</si>
  <si>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</si>
  <si>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</si>
  <si>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</si>
  <si>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</si>
  <si>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</si>
  <si>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</si>
  <si>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</si>
  <si>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</si>
  <si>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</si>
  <si>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</si>
  <si>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</si>
  <si>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</si>
  <si>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</si>
  <si>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</si>
  <si>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</si>
  <si>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</si>
  <si>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</si>
  <si>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</si>
  <si>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</si>
  <si>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</si>
  <si>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</si>
  <si>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</si>
  <si>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</si>
  <si>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</si>
  <si>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</si>
  <si>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</si>
  <si>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</si>
  <si>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</si>
  <si>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</si>
  <si>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</si>
  <si>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</si>
  <si>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</si>
  <si>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</si>
  <si>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</si>
  <si>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</si>
  <si>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</si>
  <si>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</si>
  <si>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</si>
  <si>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</si>
  <si>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</si>
  <si>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</si>
  <si>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</si>
  <si>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</si>
  <si>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</si>
  <si>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</si>
  <si>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</si>
  <si>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</si>
  <si>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</si>
  <si>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</si>
  <si>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</si>
  <si>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</si>
  <si>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</si>
  <si>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</si>
  <si>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</si>
  <si>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</si>
  <si>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</si>
  <si>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</si>
  <si>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</si>
  <si>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</si>
  <si>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</si>
  <si>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</si>
  <si>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</si>
  <si>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</si>
  <si>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</si>
  <si>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</si>
  <si>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</si>
  <si>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</si>
  <si>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</si>
  <si>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</si>
  <si>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</si>
  <si>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</si>
  <si>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</si>
  <si>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</si>
  <si>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</si>
  <si>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</si>
  <si>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</si>
  <si>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</si>
  <si>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</si>
  <si>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</si>
  <si>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</si>
  <si>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</si>
  <si>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</si>
  <si>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</si>
  <si>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</si>
  <si>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</si>
  <si>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</si>
  <si>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</si>
  <si>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</si>
  <si>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</si>
  <si>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</si>
  <si>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</si>
  <si>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</si>
  <si>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</si>
  <si>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</si>
  <si>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</si>
  <si>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</si>
  <si>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</si>
  <si>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</si>
  <si>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</si>
  <si>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</si>
  <si>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</si>
  <si>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</si>
  <si>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</si>
  <si>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</si>
  <si>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</si>
  <si>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</si>
  <si>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</si>
  <si>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</si>
  <si>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</si>
  <si>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</si>
  <si>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</si>
  <si>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</si>
  <si>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</si>
  <si>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</si>
  <si>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</si>
  <si>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</si>
  <si>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</si>
  <si>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</si>
  <si>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</si>
  <si>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</si>
  <si>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</si>
  <si>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</si>
  <si>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</si>
  <si>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</si>
  <si>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</si>
  <si>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</si>
  <si>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</si>
  <si>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</si>
  <si>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</si>
  <si>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</si>
  <si>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</si>
  <si>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</si>
  <si>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</si>
  <si>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</si>
  <si>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</si>
  <si>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</si>
  <si>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</si>
  <si>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</si>
  <si>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</si>
  <si>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</si>
  <si>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</si>
  <si>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</si>
  <si>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</si>
  <si>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</si>
  <si>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</si>
  <si>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</si>
  <si>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</si>
  <si>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</si>
  <si>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</si>
  <si>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</si>
  <si>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</si>
  <si>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</si>
  <si>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</si>
  <si>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</si>
  <si>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</si>
  <si>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</si>
  <si>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</si>
  <si>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</si>
  <si>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</si>
  <si>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</si>
  <si>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</si>
  <si>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</si>
  <si>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</si>
  <si>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</si>
  <si>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</si>
  <si>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</si>
  <si>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</si>
  <si>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</si>
  <si>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</si>
  <si>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</si>
  <si>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</si>
  <si>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</si>
  <si>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</si>
  <si>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</si>
  <si>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</si>
  <si>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</si>
  <si>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</si>
  <si>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</si>
  <si>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</si>
  <si>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</si>
  <si>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</si>
  <si>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</si>
  <si>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</si>
  <si>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</si>
  <si>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</si>
  <si>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</si>
  <si>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</si>
  <si>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</si>
  <si>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</si>
  <si>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</si>
  <si>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</si>
  <si>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</si>
  <si>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</si>
  <si>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</si>
  <si>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</si>
  <si>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</si>
  <si>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</si>
  <si>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</si>
  <si>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</si>
  <si>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</si>
  <si>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</si>
  <si>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</si>
  <si>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</si>
  <si>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</si>
  <si>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</si>
  <si>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</si>
  <si>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</si>
  <si>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</si>
  <si>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</si>
  <si>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</si>
  <si>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</si>
  <si>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</si>
  <si>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</si>
  <si>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</si>
  <si>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</si>
  <si>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</si>
  <si>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</si>
  <si>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</si>
  <si>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</si>
  <si>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</si>
  <si>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</si>
  <si>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</si>
  <si>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</si>
  <si>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</si>
  <si>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</si>
  <si>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</si>
  <si>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</si>
  <si>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</si>
  <si>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</si>
  <si>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</si>
  <si>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</si>
  <si>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</si>
  <si>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</si>
  <si>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</si>
  <si>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</si>
  <si>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</si>
  <si>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</si>
  <si>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</si>
  <si>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</si>
  <si>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</si>
  <si>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</si>
  <si>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</si>
  <si>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</si>
  <si>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</si>
  <si>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</si>
  <si>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</si>
  <si>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</si>
  <si>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</si>
  <si>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</si>
  <si>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</si>
  <si>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</si>
  <si>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</si>
  <si>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</si>
  <si>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</si>
  <si>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</si>
  <si>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</si>
  <si>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</si>
  <si>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</si>
  <si>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</si>
  <si>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</si>
  <si>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</si>
  <si>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</si>
  <si>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</si>
  <si>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</si>
  <si>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</si>
  <si>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</si>
  <si>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</si>
  <si>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</si>
  <si>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</si>
  <si>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</si>
  <si>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</si>
  <si>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</si>
  <si>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</si>
  <si>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</si>
  <si>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</si>
  <si>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</si>
  <si>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</si>
  <si>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</si>
  <si>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</si>
  <si>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</si>
  <si>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</si>
  <si>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</si>
  <si>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</si>
  <si>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</si>
  <si>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</si>
  <si>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</si>
  <si>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</si>
  <si>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</si>
  <si>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</si>
  <si>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</si>
  <si>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</si>
  <si>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</si>
  <si>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</si>
  <si>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</si>
  <si>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</si>
  <si>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</si>
  <si>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</si>
  <si>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</si>
  <si>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</si>
  <si>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</si>
  <si>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</si>
  <si>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</si>
  <si>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</si>
  <si>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</si>
  <si>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</si>
  <si>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</si>
  <si>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</si>
  <si>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</si>
  <si>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</si>
  <si>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</si>
  <si>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</si>
  <si>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</si>
  <si>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</si>
  <si>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</si>
  <si>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</si>
  <si>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</si>
  <si>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</si>
  <si>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</si>
  <si>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</si>
  <si>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</si>
  <si>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</si>
  <si>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</si>
  <si>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</si>
  <si>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</si>
  <si>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</si>
  <si>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</si>
  <si>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</si>
  <si>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</si>
  <si>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</si>
  <si>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</si>
  <si>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</si>
  <si>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</si>
  <si>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</si>
  <si>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</si>
  <si>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</si>
  <si>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</si>
  <si>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</si>
  <si>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</si>
  <si>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</si>
  <si>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</si>
  <si>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</si>
  <si>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</si>
  <si>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</si>
  <si>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</si>
  <si>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</si>
  <si>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</si>
  <si>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</si>
  <si>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</si>
  <si>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</si>
  <si>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</si>
  <si>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</si>
  <si>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</si>
  <si>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</si>
  <si>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</si>
  <si>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</si>
  <si>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</si>
  <si>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</si>
  <si>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</si>
  <si>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</si>
  <si>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</si>
  <si>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</si>
  <si>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</si>
  <si>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</si>
  <si>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</si>
  <si>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</si>
  <si>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</si>
  <si>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</si>
  <si>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</si>
  <si>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</si>
  <si>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</si>
  <si>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</si>
  <si>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</si>
  <si>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</si>
  <si>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</si>
  <si>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</si>
  <si>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</si>
  <si>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</si>
  <si>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</si>
  <si>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</si>
  <si>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</si>
  <si>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</si>
  <si>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</si>
  <si>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</si>
  <si>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</si>
  <si>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</si>
  <si>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</si>
  <si>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</si>
  <si>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</si>
  <si>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</si>
  <si>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</si>
  <si>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</si>
  <si>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</si>
  <si>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</si>
  <si>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</si>
  <si>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</si>
  <si>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</si>
  <si>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</si>
  <si>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</si>
  <si>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</si>
  <si>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</si>
  <si>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</si>
  <si>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</si>
  <si>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</si>
  <si>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</si>
  <si>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</si>
  <si>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</si>
  <si>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</si>
  <si>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</si>
  <si>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</si>
  <si>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</si>
  <si>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</si>
  <si>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</si>
  <si>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</si>
  <si>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</si>
  <si>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</si>
  <si>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</si>
  <si>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</si>
  <si>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</si>
  <si>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</si>
  <si>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</si>
  <si>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</si>
  <si>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</si>
  <si>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</si>
  <si>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</si>
  <si>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</si>
  <si>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</si>
  <si>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</si>
  <si>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</si>
  <si>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</si>
  <si>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</si>
  <si>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</si>
  <si>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</si>
  <si>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</si>
  <si>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</si>
  <si>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</si>
  <si>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</si>
  <si>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</si>
  <si>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</si>
  <si>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</si>
  <si>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</si>
  <si>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</si>
  <si>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</si>
  <si>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</si>
  <si>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</si>
  <si>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</si>
  <si>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</si>
  <si>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</si>
  <si>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</si>
  <si>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</si>
  <si>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</si>
  <si>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</si>
  <si>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</si>
  <si>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</si>
  <si>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</si>
  <si>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</si>
  <si>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</si>
  <si>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</si>
  <si>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</si>
  <si>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</si>
  <si>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</si>
  <si>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</si>
  <si>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</si>
  <si>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</si>
  <si>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</si>
  <si>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</si>
  <si>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</si>
  <si>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</si>
  <si>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</si>
  <si>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</si>
  <si>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</si>
  <si>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</si>
  <si>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</si>
  <si>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</si>
  <si>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</si>
  <si>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</si>
  <si>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</si>
  <si>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</si>
  <si>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</si>
  <si>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</si>
  <si>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</si>
  <si>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</si>
  <si>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</si>
  <si>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</si>
  <si>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</si>
  <si>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</si>
  <si>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</si>
  <si>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</si>
  <si>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</si>
  <si>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</si>
  <si>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</si>
  <si>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</si>
  <si>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</si>
  <si>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</si>
  <si>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</si>
  <si>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</si>
  <si>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</si>
  <si>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</si>
  <si>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</si>
  <si>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</si>
  <si>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</si>
  <si>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</si>
  <si>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</si>
  <si>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</si>
  <si>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</si>
  <si>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</si>
  <si>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</si>
  <si>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</si>
  <si>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</si>
  <si>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</si>
  <si>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</si>
  <si>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</si>
  <si>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</si>
  <si>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</si>
  <si>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</si>
  <si>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</si>
  <si>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</si>
  <si>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</si>
  <si>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</si>
  <si>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</si>
  <si>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</si>
  <si>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</si>
  <si>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</si>
  <si>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</si>
  <si>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</si>
  <si>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</si>
  <si>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</si>
  <si>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</si>
  <si>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</si>
  <si>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</si>
  <si>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</si>
  <si>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</si>
  <si>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</si>
  <si>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</si>
  <si>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</si>
  <si>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</si>
  <si>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</si>
  <si>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</si>
  <si>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</si>
  <si>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</si>
  <si>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</si>
  <si>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</si>
  <si>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</si>
  <si>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</si>
  <si>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</si>
  <si>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</si>
  <si>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</si>
  <si>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</si>
  <si>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</si>
  <si>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</si>
  <si>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</si>
  <si>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</si>
  <si>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</si>
  <si>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</si>
  <si>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</si>
  <si>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</si>
  <si>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</si>
  <si>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</si>
  <si>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</si>
  <si>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</si>
  <si>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</si>
  <si>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</si>
  <si>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</si>
  <si>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</si>
  <si>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</si>
  <si>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</si>
  <si>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</si>
  <si>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</si>
  <si>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</si>
  <si>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</si>
  <si>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</si>
  <si>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</si>
  <si>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</si>
  <si>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</si>
  <si>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</si>
  <si>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</si>
  <si>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</si>
  <si>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</si>
  <si>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</si>
  <si>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</si>
  <si>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</si>
  <si>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</si>
  <si>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</si>
  <si>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</si>
  <si>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</si>
  <si>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</si>
  <si>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</si>
  <si>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</si>
  <si>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</si>
  <si>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</si>
  <si>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</si>
  <si>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</si>
  <si>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</si>
  <si>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</si>
  <si>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</si>
  <si>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</si>
  <si>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</si>
  <si>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</si>
  <si>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</si>
  <si>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</si>
  <si>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</si>
  <si>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</si>
  <si>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</si>
  <si>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</si>
  <si>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</si>
  <si>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</si>
  <si>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</si>
  <si>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</si>
  <si>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</si>
  <si>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</si>
  <si>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</si>
  <si>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</si>
  <si>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</si>
  <si>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</si>
  <si>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</si>
  <si>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</si>
  <si>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</si>
  <si>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</si>
  <si>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</si>
  <si>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</si>
  <si>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</si>
  <si>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</si>
  <si>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</si>
  <si>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</si>
  <si>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</si>
  <si>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</si>
  <si>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</si>
  <si>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</si>
  <si>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</si>
  <si>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</si>
  <si>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</si>
  <si>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</si>
  <si>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</si>
  <si>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</si>
  <si>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</si>
  <si>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</si>
  <si>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</si>
  <si>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</si>
  <si>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</si>
  <si>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</si>
  <si>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</si>
  <si>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</si>
  <si>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</si>
  <si>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</si>
  <si>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</si>
  <si>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</si>
  <si>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</si>
  <si>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</si>
  <si>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</si>
  <si>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</si>
  <si>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</si>
  <si>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</si>
  <si>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</si>
  <si>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</si>
  <si>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</si>
  <si>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</si>
  <si>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</si>
  <si>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</si>
  <si>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</si>
  <si>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</si>
  <si>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</si>
  <si>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</si>
  <si>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</si>
  <si>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</si>
  <si>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</si>
  <si>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</si>
  <si>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</si>
  <si>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</si>
  <si>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</si>
  <si>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</si>
  <si>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</si>
  <si>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</si>
  <si>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</si>
  <si>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</si>
  <si>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</si>
  <si>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</si>
  <si>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</si>
  <si>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</si>
  <si>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</si>
  <si>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</si>
  <si>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</si>
  <si>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</si>
  <si>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</si>
  <si>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</si>
  <si>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</si>
  <si>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</si>
  <si>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</si>
  <si>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</si>
  <si>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</si>
  <si>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</si>
  <si>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</si>
  <si>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</si>
  <si>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</si>
  <si>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</si>
  <si>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</si>
  <si>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</si>
  <si>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</si>
  <si>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</si>
  <si>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</si>
  <si>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</si>
  <si>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</si>
  <si>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</si>
  <si>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</si>
  <si>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</si>
  <si>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</si>
  <si>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</si>
  <si>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</si>
  <si>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</si>
  <si>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</si>
  <si>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</si>
  <si>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</si>
  <si>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</si>
  <si>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</si>
  <si>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</si>
  <si>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</si>
  <si>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</si>
  <si>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</si>
  <si>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</si>
  <si>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</si>
  <si>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</si>
  <si>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</si>
  <si>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</si>
  <si>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</si>
  <si>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</si>
  <si>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</si>
  <si>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</si>
  <si>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</si>
  <si>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</si>
  <si>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</si>
  <si>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</si>
  <si>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</si>
  <si>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</si>
  <si>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</si>
  <si>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</si>
  <si>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</si>
  <si>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</si>
  <si>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</si>
  <si>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</si>
  <si>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</si>
  <si>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</si>
  <si>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</si>
  <si>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</si>
  <si>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</si>
  <si>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</si>
  <si>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</si>
  <si>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</si>
  <si>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</si>
  <si>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</si>
  <si>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</si>
  <si>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</si>
  <si>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</si>
  <si>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</si>
  <si>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</si>
  <si>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</si>
  <si>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</si>
  <si>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</si>
  <si>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</si>
  <si>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</si>
  <si>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</si>
  <si>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</si>
  <si>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</si>
  <si>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</si>
  <si>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</si>
  <si>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</si>
  <si>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</si>
  <si>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</si>
  <si>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</si>
  <si>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</si>
  <si>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</si>
  <si>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</si>
  <si>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</si>
  <si>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</si>
  <si>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</si>
  <si>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</si>
  <si>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</si>
  <si>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</si>
  <si>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</si>
  <si>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</si>
  <si>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</si>
  <si>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</si>
  <si>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</si>
  <si>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</si>
  <si>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</si>
  <si>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</si>
  <si>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</si>
  <si>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</si>
  <si>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</si>
  <si>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</si>
  <si>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</si>
  <si>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</si>
  <si>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</si>
  <si>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</si>
  <si>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</si>
  <si>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</si>
  <si>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</si>
  <si>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</si>
  <si>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</si>
  <si>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</si>
  <si>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</si>
  <si>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</si>
  <si>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</si>
  <si>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</si>
  <si>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</si>
  <si>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</si>
  <si>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</si>
  <si>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</si>
  <si>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</si>
  <si>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</si>
  <si>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</si>
  <si>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</si>
  <si>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</si>
  <si>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</si>
  <si>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</si>
  <si>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</si>
  <si>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</si>
  <si>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</si>
  <si>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</si>
  <si>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</si>
  <si>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</si>
  <si>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</si>
  <si>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</si>
  <si>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</si>
  <si>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</si>
  <si>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</si>
  <si>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</si>
  <si>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</si>
  <si>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</si>
  <si>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</si>
  <si>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</si>
  <si>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</si>
  <si>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</si>
  <si>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</si>
  <si>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</si>
  <si>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</si>
  <si>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</si>
  <si>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</si>
  <si>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</si>
  <si>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</si>
  <si>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</si>
  <si>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</si>
  <si>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</si>
  <si>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</si>
  <si>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</si>
  <si>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</si>
  <si>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</si>
  <si>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</si>
  <si>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</si>
  <si>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</si>
  <si>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</si>
  <si>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</si>
  <si>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</si>
  <si>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</si>
  <si>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</si>
  <si>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</si>
  <si>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</si>
  <si>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</si>
  <si>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</si>
  <si>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</si>
  <si>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</si>
  <si>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</si>
  <si>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</si>
  <si>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</si>
  <si>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</si>
  <si>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</si>
  <si>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</si>
  <si>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</si>
  <si>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</si>
  <si>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</si>
  <si>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</si>
  <si>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</si>
  <si>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</si>
  <si>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</si>
  <si>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</si>
  <si>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</si>
  <si>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</si>
  <si>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</si>
  <si>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</si>
  <si>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</si>
  <si>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</si>
  <si>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</si>
  <si>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</si>
  <si>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</si>
  <si>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</si>
  <si>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</si>
  <si>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</si>
  <si>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</si>
  <si>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</si>
  <si>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</si>
  <si>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</si>
  <si>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</si>
  <si>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</si>
  <si>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</si>
  <si>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</si>
  <si>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</si>
  <si>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</si>
  <si>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</si>
  <si>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</si>
  <si>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</si>
  <si>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</si>
  <si>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</si>
  <si>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</si>
  <si>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</si>
  <si>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</si>
  <si>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</si>
  <si>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</si>
  <si>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</si>
  <si>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</si>
  <si>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</si>
  <si>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</si>
  <si>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</si>
  <si>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</si>
  <si>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</si>
  <si>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</si>
  <si>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</si>
  <si>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</si>
  <si>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</si>
  <si>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</si>
  <si>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</si>
  <si>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</si>
  <si>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</si>
  <si>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</si>
  <si>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</si>
  <si>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</si>
  <si>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</si>
  <si>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</si>
  <si>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</si>
  <si>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</si>
  <si>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</si>
  <si>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</si>
  <si>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</si>
  <si>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</si>
  <si>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</si>
  <si>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</si>
  <si>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</si>
  <si>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</si>
  <si>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</si>
  <si>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</si>
  <si>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</si>
  <si>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</si>
  <si>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</si>
  <si>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</si>
  <si>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</si>
  <si>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</si>
  <si>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</si>
  <si>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</si>
  <si>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</si>
  <si>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</si>
  <si>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</si>
  <si>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</si>
  <si>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</si>
  <si>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</si>
  <si>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</si>
  <si>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</si>
  <si>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</si>
  <si>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</si>
  <si>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</si>
  <si>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</si>
  <si>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</si>
  <si>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</si>
  <si>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</si>
  <si>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</si>
  <si>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</si>
  <si>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</si>
  <si>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</si>
  <si>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</si>
  <si>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</si>
  <si>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</si>
  <si>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</si>
  <si>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</si>
  <si>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</si>
  <si>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</si>
  <si>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</si>
  <si>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</si>
  <si>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</si>
  <si>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</si>
  <si>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</si>
  <si>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</si>
  <si>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</si>
  <si>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</si>
  <si>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</si>
  <si>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</si>
  <si>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</si>
  <si>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</si>
  <si>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</si>
  <si>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</si>
  <si>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</si>
  <si>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</si>
  <si>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</si>
  <si>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</si>
  <si>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</si>
  <si>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</si>
  <si>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</si>
  <si>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</si>
  <si>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</si>
  <si>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</si>
  <si>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</si>
  <si>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</si>
  <si>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</si>
  <si>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</si>
  <si>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</si>
  <si>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</si>
  <si>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</si>
  <si>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</si>
  <si>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</si>
  <si>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</si>
  <si>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</si>
  <si>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</si>
  <si>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</si>
  <si>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</si>
  <si>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</si>
  <si>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</si>
  <si>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</si>
  <si>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</si>
  <si>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</si>
  <si>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</si>
  <si>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</si>
  <si>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</si>
  <si>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</si>
  <si>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</si>
  <si>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</si>
  <si>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</si>
  <si>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</si>
  <si>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</si>
  <si>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</si>
  <si>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</si>
  <si>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</si>
  <si>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</si>
  <si>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</si>
  <si>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</si>
  <si>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</si>
  <si>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</si>
  <si>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</si>
  <si>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</si>
  <si>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</si>
  <si>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</si>
  <si>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</si>
  <si>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</si>
  <si>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</si>
  <si>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</si>
  <si>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</si>
  <si>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</si>
  <si>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</si>
  <si>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</si>
  <si>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</si>
  <si>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</si>
  <si>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</si>
  <si>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</si>
  <si>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</si>
  <si>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</si>
  <si>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</si>
  <si>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</si>
  <si>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</si>
  <si>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</si>
  <si>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</si>
  <si>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</si>
  <si>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</si>
  <si>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</si>
  <si>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</si>
  <si>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</si>
  <si>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</si>
  <si>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</si>
  <si>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</si>
  <si>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</si>
  <si>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</si>
  <si>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</si>
  <si>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</si>
  <si>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</si>
  <si>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</si>
  <si>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</si>
  <si>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</si>
  <si>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</si>
  <si>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</si>
  <si>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</si>
  <si>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</si>
  <si>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</si>
  <si>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</si>
  <si>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</si>
  <si>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</si>
  <si>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</si>
  <si>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</si>
  <si>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</si>
  <si>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</si>
  <si>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</si>
  <si>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</si>
  <si>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</si>
  <si>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</si>
  <si>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</si>
  <si>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</si>
  <si>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</si>
  <si>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</si>
  <si>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</si>
  <si>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</si>
  <si>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</si>
  <si>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</si>
  <si>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</si>
  <si>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</si>
  <si>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</si>
  <si>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</si>
  <si>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</si>
  <si>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</si>
  <si>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</si>
  <si>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</si>
  <si>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</si>
  <si>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</si>
  <si>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</si>
  <si>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</si>
  <si>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</si>
  <si>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</si>
  <si>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</si>
  <si>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</si>
  <si>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</si>
  <si>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</si>
  <si>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</si>
  <si>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</si>
  <si>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</si>
  <si>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</si>
  <si>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</si>
  <si>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</si>
  <si>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</si>
  <si>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</si>
  <si>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</si>
  <si>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</si>
  <si>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</si>
  <si>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</si>
  <si>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</si>
  <si>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</si>
  <si>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</si>
  <si>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</si>
  <si>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</si>
  <si>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</si>
  <si>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</si>
  <si>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</si>
  <si>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</si>
  <si>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</si>
  <si>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</si>
  <si>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</si>
  <si>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</si>
  <si>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</si>
  <si>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</si>
  <si>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</si>
  <si>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</si>
  <si>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</si>
  <si>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</si>
  <si>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</si>
  <si>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</si>
  <si>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</si>
  <si>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</si>
  <si>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</si>
  <si>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</si>
  <si>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</si>
  <si>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</si>
  <si>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</si>
  <si>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</si>
  <si>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</si>
  <si>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</si>
  <si>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</si>
  <si>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</si>
  <si>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</si>
  <si>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</si>
  <si>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</si>
  <si>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</si>
  <si>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</si>
  <si>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</si>
  <si>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</si>
  <si>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</si>
  <si>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</si>
  <si>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</si>
  <si>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</si>
  <si>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</si>
  <si>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</si>
  <si>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</si>
  <si>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</si>
  <si>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</si>
  <si>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</si>
  <si>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</si>
  <si>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</si>
  <si>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</si>
  <si>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</si>
  <si>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</si>
  <si>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</si>
  <si>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</si>
  <si>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</si>
  <si>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</si>
  <si>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</si>
  <si>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</si>
  <si>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</si>
  <si>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</si>
  <si>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</si>
  <si>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</si>
  <si>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</si>
  <si>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</si>
  <si>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</si>
  <si>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</si>
  <si>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</si>
  <si>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</si>
  <si>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</si>
  <si>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</si>
  <si>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</si>
  <si>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</si>
  <si>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</si>
  <si>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</si>
  <si>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</si>
  <si>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</si>
  <si>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</si>
  <si>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</si>
  <si>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</si>
  <si>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</si>
  <si>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</si>
  <si>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</si>
  <si>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</si>
  <si>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</si>
  <si>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</si>
  <si>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</si>
  <si>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</si>
  <si>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</si>
  <si>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</si>
  <si>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</si>
  <si>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</si>
  <si>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</si>
  <si>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</si>
  <si>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</si>
  <si>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</si>
  <si>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</si>
  <si>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</si>
  <si>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</si>
  <si>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</si>
  <si>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</si>
  <si>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</si>
  <si>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</si>
  <si>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</si>
  <si>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</si>
  <si>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</si>
  <si>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</si>
  <si>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</si>
  <si>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</si>
  <si>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</si>
  <si>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</si>
  <si>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</si>
  <si>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</si>
  <si>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</si>
  <si>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</si>
  <si>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</si>
  <si>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</si>
  <si>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</si>
  <si>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</si>
  <si>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</si>
  <si>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</si>
  <si>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</si>
  <si>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</si>
  <si>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</si>
  <si>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</si>
  <si>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</si>
  <si>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</si>
  <si>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</si>
  <si>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</si>
  <si>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</si>
  <si>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</si>
  <si>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</si>
  <si>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</si>
  <si>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</si>
  <si>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</si>
  <si>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</si>
  <si>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</si>
  <si>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</si>
  <si>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</si>
  <si>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</si>
  <si>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</si>
  <si>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</si>
  <si>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</si>
  <si>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</si>
  <si>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</si>
  <si>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</si>
  <si>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</si>
  <si>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</si>
  <si>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</si>
  <si>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</si>
  <si>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</si>
  <si>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</si>
  <si>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</si>
  <si>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</si>
  <si>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</si>
  <si>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</si>
  <si>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</si>
  <si>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</si>
  <si>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</si>
  <si>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</si>
  <si>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</si>
  <si>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</si>
  <si>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</si>
  <si>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</si>
  <si>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</si>
  <si>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</si>
  <si>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</si>
  <si>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</si>
  <si>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</si>
  <si>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</si>
  <si>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</si>
  <si>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</si>
  <si>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</si>
  <si>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</si>
  <si>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</si>
  <si>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</si>
  <si>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</si>
  <si>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</si>
  <si>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</si>
  <si>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</si>
  <si>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</si>
  <si>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</si>
  <si>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</si>
  <si>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</si>
  <si>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</si>
  <si>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</si>
  <si>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</si>
  <si>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</si>
  <si>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</si>
  <si>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</si>
  <si>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</si>
  <si>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</si>
  <si>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</si>
  <si>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</si>
  <si>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</si>
  <si>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</si>
  <si>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</si>
  <si>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</si>
  <si>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</si>
  <si>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</si>
  <si>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</si>
  <si>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</si>
  <si>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</si>
  <si>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</si>
  <si>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</si>
  <si>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</si>
  <si>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</si>
  <si>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</si>
  <si>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</si>
  <si>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</si>
  <si>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</si>
  <si>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</si>
  <si>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</si>
  <si>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</si>
  <si>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</si>
  <si>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</si>
  <si>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</si>
  <si>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</si>
  <si>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</si>
  <si>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</si>
  <si>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</si>
  <si>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</si>
  <si>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</si>
  <si>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</si>
  <si>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</si>
  <si>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</si>
  <si>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</si>
  <si>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</si>
  <si>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</si>
  <si>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</si>
  <si>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</si>
  <si>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</si>
  <si>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</si>
  <si>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</si>
  <si>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</si>
  <si>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</si>
  <si>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</si>
  <si>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</si>
  <si>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</si>
  <si>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</si>
  <si>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</si>
  <si>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</si>
  <si>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</si>
  <si>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</si>
  <si>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</si>
  <si>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</si>
  <si>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</si>
  <si>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</si>
  <si>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</si>
  <si>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</si>
  <si>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</si>
  <si>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</si>
  <si>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</si>
  <si>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</si>
  <si>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</si>
  <si>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</si>
  <si>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</si>
  <si>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</si>
  <si>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</si>
  <si>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</si>
  <si>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</si>
  <si>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</si>
  <si>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</si>
  <si>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</si>
  <si>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</si>
  <si>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</si>
  <si>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</si>
  <si>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</si>
  <si>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</si>
  <si>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</si>
  <si>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</si>
  <si>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</si>
  <si>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</si>
  <si>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</si>
  <si>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</si>
  <si>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</si>
  <si>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</si>
  <si>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</si>
  <si>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</si>
  <si>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</si>
  <si>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</si>
  <si>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</si>
  <si>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</si>
  <si>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</si>
  <si>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</si>
  <si>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</si>
  <si>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</si>
  <si>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</si>
  <si>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</si>
  <si>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</si>
  <si>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</si>
  <si>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</si>
  <si>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</si>
  <si>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</si>
  <si>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</si>
  <si>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</si>
  <si>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</si>
  <si>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</si>
  <si>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</si>
  <si>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</si>
  <si>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</si>
  <si>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</si>
  <si>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</si>
  <si>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</si>
  <si>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</si>
  <si>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</si>
  <si>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</si>
  <si>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</si>
  <si>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</si>
  <si>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</si>
  <si>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</si>
  <si>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</si>
  <si>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</si>
  <si>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</si>
  <si>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</si>
  <si>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</si>
  <si>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</si>
  <si>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</si>
  <si>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</si>
  <si>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</si>
  <si>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</si>
  <si>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</si>
  <si>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</si>
  <si>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</si>
  <si>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</si>
  <si>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</si>
  <si>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</si>
  <si>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</si>
  <si>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</si>
  <si>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</si>
  <si>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</si>
  <si>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</si>
  <si>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</si>
  <si>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</si>
  <si>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</si>
  <si>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</si>
  <si>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</si>
  <si>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</si>
  <si>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</si>
  <si>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</si>
  <si>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</si>
  <si>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</si>
  <si>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</si>
  <si>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</si>
  <si>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</si>
  <si>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</si>
  <si>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</si>
  <si>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</si>
  <si>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</si>
  <si>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</si>
  <si>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</si>
  <si>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</si>
  <si>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</si>
  <si>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</si>
  <si>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</si>
  <si>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</si>
  <si>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</si>
  <si>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</si>
  <si>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</si>
  <si>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</si>
  <si>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</si>
  <si>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</si>
  <si>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</si>
  <si>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</si>
  <si>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</si>
  <si>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</si>
  <si>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</si>
  <si>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</si>
  <si>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</si>
  <si>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</si>
  <si>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</si>
  <si>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</si>
  <si>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</si>
  <si>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</si>
  <si>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</si>
  <si>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</si>
  <si>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</si>
  <si>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</si>
  <si>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</si>
  <si>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</si>
  <si>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</si>
  <si>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</si>
  <si>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</si>
  <si>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</si>
  <si>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</si>
  <si>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</si>
  <si>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</si>
  <si>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</si>
  <si>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</si>
  <si>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</si>
  <si>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</si>
  <si>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</si>
  <si>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</si>
  <si>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</si>
  <si>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</si>
  <si>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</si>
  <si>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</si>
  <si>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</si>
  <si>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</si>
  <si>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</si>
  <si>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</si>
  <si>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</si>
  <si>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</si>
  <si>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</si>
  <si>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</si>
  <si>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</si>
  <si>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</si>
  <si>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</si>
  <si>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</si>
  <si>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</si>
  <si>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</si>
  <si>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</si>
  <si>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</si>
  <si>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</si>
  <si>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</si>
  <si>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</si>
  <si>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</si>
  <si>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</si>
  <si>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</si>
  <si>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</si>
  <si>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</si>
  <si>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</si>
  <si>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</si>
  <si>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</si>
  <si>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</si>
  <si>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</si>
  <si>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</si>
  <si>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</si>
  <si>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</si>
  <si>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</si>
  <si>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</si>
  <si>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</si>
  <si>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</si>
  <si>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</si>
  <si>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</si>
  <si>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</si>
  <si>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</si>
  <si>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</si>
  <si>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</si>
  <si>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</si>
  <si>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</si>
  <si>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</si>
  <si>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</si>
  <si>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</si>
  <si>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</si>
  <si>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</si>
  <si>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</si>
  <si>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</si>
  <si>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</si>
  <si>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</si>
  <si>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</si>
  <si>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</si>
  <si>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</si>
  <si>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</si>
  <si>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</si>
  <si>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</si>
  <si>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</si>
  <si>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</si>
  <si>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</si>
  <si>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</si>
  <si>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</si>
  <si>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</si>
  <si>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</si>
  <si>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</si>
  <si>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</si>
  <si>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</si>
  <si>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</si>
  <si>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</si>
  <si>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</si>
  <si>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</si>
  <si>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</si>
  <si>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</si>
  <si>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</si>
  <si>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</si>
  <si>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</si>
  <si>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</si>
  <si>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</si>
  <si>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</si>
  <si>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</si>
  <si>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</si>
  <si>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</si>
  <si>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</si>
  <si>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</si>
  <si>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</si>
  <si>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</si>
  <si>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</si>
  <si>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</si>
  <si>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</si>
  <si>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</si>
  <si>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</si>
  <si>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</si>
  <si>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</si>
  <si>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</si>
  <si>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</si>
  <si>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</si>
  <si>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</si>
  <si>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</si>
  <si>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</si>
  <si>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</si>
  <si>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</si>
  <si>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</si>
  <si>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</si>
  <si>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</si>
  <si>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</si>
  <si>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</si>
  <si>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</si>
  <si>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</si>
  <si>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</si>
  <si>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</si>
  <si>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</si>
  <si>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</si>
  <si>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</si>
  <si>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</si>
  <si>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</si>
  <si>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</si>
  <si>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</si>
  <si>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</si>
  <si>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</si>
  <si>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</si>
  <si>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</si>
  <si>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</si>
  <si>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</si>
  <si>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</si>
  <si>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</si>
  <si>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</si>
  <si>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</si>
  <si>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</si>
  <si>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</si>
  <si>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</si>
  <si>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</si>
  <si>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</si>
  <si>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</si>
  <si>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</si>
  <si>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</si>
  <si>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</si>
  <si>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</si>
  <si>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</si>
  <si>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</si>
  <si>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</si>
  <si>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</si>
  <si>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</si>
  <si>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</si>
  <si>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</si>
  <si>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</si>
  <si>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</si>
  <si>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</si>
  <si>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</si>
  <si>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</si>
  <si>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</si>
  <si>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</si>
  <si>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</si>
  <si>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</si>
  <si>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</si>
  <si>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</si>
  <si>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</si>
  <si>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</si>
  <si>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</si>
  <si>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</si>
  <si>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</si>
  <si>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</si>
  <si>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</si>
  <si>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</si>
  <si>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</si>
  <si>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</si>
  <si>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</si>
  <si>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</si>
  <si>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</si>
  <si>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</si>
  <si>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</si>
  <si>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</si>
  <si>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</si>
  <si>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</si>
  <si>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</si>
  <si>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</si>
  <si>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</si>
  <si>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</si>
  <si>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</si>
  <si>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</si>
  <si>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</si>
  <si>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</si>
  <si>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</si>
  <si>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</si>
  <si>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</si>
  <si>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</si>
  <si>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</si>
  <si>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</si>
  <si>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</si>
  <si>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</si>
  <si>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</si>
  <si>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</si>
  <si>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</si>
  <si>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</si>
  <si>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</si>
  <si>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</si>
  <si>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</si>
  <si>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</si>
  <si>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</si>
  <si>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</si>
  <si>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</si>
  <si>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</si>
  <si>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</si>
  <si>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</si>
  <si>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</si>
  <si>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</si>
  <si>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</si>
  <si>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</si>
  <si>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</si>
  <si>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</si>
  <si>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</si>
  <si>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</si>
  <si>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</si>
  <si>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</si>
  <si>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</si>
  <si>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</si>
  <si>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</si>
  <si>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</si>
  <si>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</si>
  <si>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</si>
  <si>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</si>
  <si>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</si>
  <si>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</si>
  <si>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</si>
  <si>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</si>
  <si>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</si>
  <si>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</si>
  <si>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</si>
  <si>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</si>
  <si>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</si>
  <si>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</si>
  <si>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</si>
  <si>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</si>
  <si>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</si>
  <si>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</si>
  <si>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</si>
  <si>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</si>
  <si>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</si>
  <si>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</si>
  <si>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</si>
  <si>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</si>
  <si>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</si>
  <si>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</si>
  <si>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</si>
  <si>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</si>
  <si>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</si>
  <si>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</si>
  <si>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</si>
  <si>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</si>
  <si>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</si>
  <si>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</si>
  <si>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</si>
  <si>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</si>
  <si>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</si>
  <si>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</si>
  <si>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</si>
  <si>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</si>
  <si>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</si>
  <si>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</si>
  <si>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</si>
  <si>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</si>
  <si>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</si>
  <si>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</si>
  <si>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</si>
  <si>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</si>
  <si>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</si>
  <si>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</si>
  <si>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</si>
  <si>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</si>
  <si>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</si>
  <si>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</si>
  <si>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</si>
  <si>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</si>
  <si>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</si>
  <si>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</si>
  <si>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</si>
  <si>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</si>
  <si>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</si>
  <si>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</si>
  <si>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</si>
  <si>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</si>
  <si>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</si>
  <si>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</si>
  <si>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</si>
  <si>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</si>
  <si>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</si>
  <si>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</si>
  <si>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</si>
  <si>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</si>
  <si>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</si>
  <si>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</si>
  <si>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</si>
  <si>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</si>
  <si>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</si>
  <si>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</si>
  <si>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</si>
  <si>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</si>
  <si>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</si>
  <si>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</si>
  <si>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</si>
  <si>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</si>
  <si>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</si>
  <si>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</si>
  <si>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</si>
  <si>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</si>
  <si>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</si>
  <si>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</si>
  <si>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</si>
  <si>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</si>
  <si>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</si>
  <si>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</si>
  <si>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</si>
  <si>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</si>
  <si>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</si>
  <si>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</si>
  <si>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</si>
  <si>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</si>
  <si>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</si>
  <si>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</si>
  <si>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</si>
  <si>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</si>
  <si>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</si>
  <si>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</si>
  <si>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</si>
  <si>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</si>
  <si>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</si>
  <si>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</si>
  <si>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</si>
  <si>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</si>
  <si>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</si>
  <si>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</si>
  <si>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</si>
  <si>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</si>
  <si>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</si>
  <si>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</si>
  <si>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</si>
  <si>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</si>
  <si>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</si>
  <si>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</si>
  <si>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</si>
  <si>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</si>
  <si>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</si>
  <si>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</si>
  <si>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</si>
  <si>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</si>
  <si>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</si>
  <si>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</si>
  <si>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</si>
  <si>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</si>
  <si>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</si>
  <si>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</si>
  <si>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</si>
  <si>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</si>
  <si>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</si>
  <si>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</si>
  <si>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</si>
  <si>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</si>
  <si>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</si>
  <si>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</si>
  <si>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</si>
  <si>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</si>
  <si>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</si>
  <si>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</si>
  <si>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</si>
  <si>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</si>
  <si>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</si>
  <si>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</si>
  <si>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</si>
  <si>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</si>
  <si>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</si>
  <si>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</si>
  <si>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</si>
  <si>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</si>
  <si>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</si>
  <si>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</si>
  <si>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</si>
  <si>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</si>
  <si>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</si>
  <si>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</si>
  <si>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</si>
  <si>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</si>
  <si>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</si>
  <si>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</si>
  <si>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</si>
  <si>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</si>
  <si>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</si>
  <si>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</si>
  <si>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</si>
  <si>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</si>
  <si>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</si>
  <si>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</si>
  <si>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</si>
  <si>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</si>
  <si>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</si>
  <si>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</si>
  <si>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</si>
  <si>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</si>
  <si>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</si>
  <si>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</si>
  <si>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</si>
  <si>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</si>
  <si>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</si>
  <si>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</si>
  <si>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</si>
  <si>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</si>
  <si>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</si>
  <si>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</si>
  <si>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</si>
  <si>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</si>
  <si>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</si>
  <si>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</si>
  <si>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</si>
  <si>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</si>
  <si>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</si>
  <si>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</si>
  <si>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</si>
  <si>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</si>
  <si>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</si>
  <si>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</si>
  <si>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</si>
  <si>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</si>
  <si>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</si>
  <si>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</si>
  <si>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</si>
  <si>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</si>
  <si>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</si>
  <si>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</si>
  <si>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</si>
  <si>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</si>
  <si>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</si>
  <si>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</si>
  <si>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</si>
  <si>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</si>
  <si>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</si>
  <si>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</si>
  <si>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</si>
  <si>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</si>
  <si>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</si>
  <si>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</si>
  <si>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</si>
  <si>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</si>
  <si>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</si>
  <si>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</si>
  <si>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</si>
  <si>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</si>
  <si>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</si>
  <si>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</si>
  <si>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</si>
  <si>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</si>
  <si>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</si>
  <si>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</si>
  <si>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</si>
  <si>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</si>
  <si>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</si>
  <si>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</si>
  <si>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</si>
  <si>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</si>
  <si>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</si>
  <si>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</si>
  <si>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</si>
  <si>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</si>
  <si>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</si>
  <si>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</si>
  <si>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</si>
  <si>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</si>
  <si>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</si>
  <si>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</si>
  <si>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</si>
  <si>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</si>
  <si>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</si>
  <si>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</si>
  <si>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</si>
  <si>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</si>
  <si>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</si>
  <si>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</si>
  <si>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</si>
  <si>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</si>
  <si>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</si>
  <si>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</si>
  <si>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</si>
  <si>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</si>
  <si>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</si>
  <si>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</si>
  <si>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</si>
  <si>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</si>
  <si>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</si>
  <si>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</si>
  <si>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</si>
  <si>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</si>
  <si>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</si>
  <si>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</si>
  <si>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</si>
  <si>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</si>
  <si>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</si>
  <si>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</si>
  <si>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</si>
  <si>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</si>
  <si>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</si>
  <si>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</si>
  <si>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</si>
  <si>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</si>
  <si>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</si>
  <si>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</si>
  <si>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</si>
  <si>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</si>
  <si>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</si>
  <si>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</si>
  <si>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</si>
  <si>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</si>
  <si>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</si>
  <si>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</si>
  <si>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</si>
  <si>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</si>
  <si>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</si>
  <si>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</si>
  <si>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</si>
  <si>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</si>
  <si>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</si>
  <si>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</si>
  <si>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</si>
  <si>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</si>
  <si>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</si>
  <si>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</si>
  <si>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</si>
  <si>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</si>
  <si>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</si>
  <si>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</si>
  <si>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</si>
  <si>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</si>
  <si>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</si>
  <si>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</si>
  <si>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</si>
  <si>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</si>
  <si>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</si>
  <si>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</si>
  <si>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</si>
  <si>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</si>
  <si>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</si>
  <si>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</si>
  <si>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</si>
  <si>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</si>
  <si>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</si>
  <si>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</si>
  <si>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</si>
  <si>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</si>
  <si>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</si>
  <si>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</si>
  <si>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</si>
  <si>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</si>
  <si>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</si>
  <si>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</si>
  <si>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</si>
  <si>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</si>
  <si>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</si>
  <si>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</si>
  <si>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</si>
  <si>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</si>
  <si>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</si>
  <si>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</si>
  <si>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</si>
  <si>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</si>
  <si>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</si>
  <si>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</si>
  <si>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</si>
  <si>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</si>
  <si>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</si>
  <si>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</si>
  <si>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</si>
  <si>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</si>
  <si>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</si>
  <si>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</si>
  <si>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</si>
  <si>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</si>
  <si>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</si>
  <si>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</si>
  <si>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</si>
  <si>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</si>
  <si>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</si>
  <si>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</si>
  <si>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</si>
  <si>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</si>
  <si>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</si>
  <si>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</si>
  <si>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</si>
  <si>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</si>
  <si>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</si>
  <si>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</si>
  <si>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</si>
  <si>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</si>
  <si>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</si>
  <si>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</si>
  <si>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</si>
  <si>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</si>
  <si>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</si>
  <si>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</si>
  <si>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</si>
  <si>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</si>
  <si>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</si>
  <si>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</si>
  <si>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</si>
  <si>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</si>
  <si>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</si>
  <si>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</si>
  <si>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</si>
  <si>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</si>
  <si>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</si>
  <si>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</si>
  <si>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</si>
  <si>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</si>
  <si>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</si>
  <si>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</si>
  <si>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</si>
  <si>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</si>
  <si>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</si>
  <si>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</si>
  <si>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</si>
  <si>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</si>
  <si>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</si>
  <si>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</si>
  <si>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</si>
  <si>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</si>
  <si>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</si>
  <si>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</si>
  <si>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</si>
  <si>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</si>
  <si>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</si>
  <si>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</si>
  <si>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</si>
  <si>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</si>
  <si>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</si>
  <si>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</si>
  <si>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</si>
  <si>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</si>
  <si>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</si>
  <si>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</si>
  <si>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</si>
  <si>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</si>
  <si>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</si>
  <si>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</si>
  <si>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</si>
  <si>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</si>
  <si>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</si>
  <si>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</si>
  <si>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</si>
  <si>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</si>
  <si>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</si>
  <si>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</si>
  <si>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</si>
  <si>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</si>
  <si>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</si>
  <si>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</si>
  <si>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</si>
  <si>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</si>
  <si>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</si>
  <si>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</si>
  <si>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</si>
  <si>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</si>
  <si>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</si>
  <si>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</si>
  <si>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</si>
  <si>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</si>
  <si>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</si>
  <si>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</si>
  <si>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</si>
  <si>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</si>
  <si>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</si>
  <si>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</si>
  <si>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</si>
  <si>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</si>
  <si>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</si>
  <si>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</si>
  <si>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</si>
  <si>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</si>
  <si>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</si>
  <si>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</si>
  <si>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</si>
  <si>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</si>
  <si>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</si>
  <si>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</si>
  <si>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</si>
  <si>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</si>
  <si>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</si>
  <si>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</si>
  <si>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</si>
  <si>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</si>
  <si>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</si>
  <si>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</si>
  <si>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</si>
  <si>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</si>
  <si>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</si>
  <si>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</si>
  <si>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</si>
  <si>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</si>
  <si>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</si>
  <si>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</si>
  <si>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</si>
  <si>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</si>
  <si>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</si>
  <si>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</si>
  <si>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</si>
  <si>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</si>
  <si>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</si>
  <si>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</si>
  <si>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</si>
  <si>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</si>
  <si>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</si>
  <si>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</si>
  <si>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</si>
  <si>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</si>
  <si>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</si>
  <si>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</si>
  <si>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</si>
  <si>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</si>
  <si>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</si>
  <si>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</si>
  <si>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</si>
  <si>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</si>
  <si>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</si>
  <si>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</si>
  <si>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</si>
  <si>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</si>
  <si>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</si>
  <si>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</si>
  <si>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</si>
  <si>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</si>
  <si>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</si>
  <si>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</si>
  <si>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</si>
  <si>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</si>
  <si>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</si>
  <si>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</si>
  <si>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</si>
  <si>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</si>
  <si>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</si>
  <si>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</si>
  <si>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</si>
  <si>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</si>
  <si>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</si>
  <si>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</si>
  <si>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</si>
  <si>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</si>
  <si>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</si>
  <si>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</si>
  <si>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</si>
  <si>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</si>
  <si>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</si>
  <si>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</si>
  <si>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</si>
  <si>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</si>
  <si>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</si>
  <si>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</si>
  <si>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</si>
  <si>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</si>
  <si>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</si>
  <si>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</si>
  <si>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</si>
  <si>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</si>
  <si>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</si>
  <si>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</si>
  <si>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</si>
  <si>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</si>
  <si>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</si>
  <si>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</si>
  <si>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</si>
  <si>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</si>
  <si>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</si>
  <si>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</si>
  <si>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</si>
  <si>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</si>
  <si>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</si>
  <si>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</si>
  <si>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</si>
  <si>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</si>
  <si>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</si>
  <si>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</si>
  <si>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</si>
  <si>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</si>
  <si>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</si>
  <si>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</si>
  <si>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</si>
  <si>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</si>
  <si>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</si>
  <si>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</si>
  <si>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</si>
  <si>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</si>
  <si>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</si>
  <si>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</si>
  <si>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</si>
  <si>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</si>
  <si>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</si>
  <si>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</si>
  <si>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</si>
  <si>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</si>
  <si>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</si>
  <si>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</si>
  <si>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</si>
  <si>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</si>
  <si>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</si>
  <si>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</si>
  <si>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</si>
  <si>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</si>
  <si>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</si>
  <si>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</si>
  <si>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</si>
  <si>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</si>
  <si>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</si>
  <si>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</si>
  <si>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</si>
  <si>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</si>
  <si>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</si>
  <si>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</si>
  <si>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</si>
  <si>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</si>
  <si>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</si>
  <si>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</si>
  <si>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</si>
  <si>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</si>
  <si>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</si>
  <si>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</si>
  <si>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</si>
  <si>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</si>
  <si>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</si>
  <si>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</si>
  <si>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</si>
  <si>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</si>
  <si>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</si>
  <si>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</si>
  <si>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</si>
  <si>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</si>
  <si>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</si>
  <si>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</si>
  <si>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</si>
  <si>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</si>
  <si>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</si>
  <si>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</si>
  <si>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</si>
  <si>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</si>
  <si>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</si>
  <si>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</si>
  <si>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</si>
  <si>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</si>
  <si>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</si>
  <si>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</si>
  <si>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</si>
  <si>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</si>
  <si>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</si>
  <si>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</si>
  <si>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</si>
  <si>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</si>
  <si>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</si>
  <si>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</si>
  <si>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</si>
  <si>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</si>
  <si>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</si>
  <si>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</si>
  <si>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</si>
  <si>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</si>
  <si>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</si>
  <si>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</si>
  <si>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</si>
  <si>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</si>
  <si>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</si>
  <si>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</si>
  <si>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</si>
  <si>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</si>
  <si>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</si>
  <si>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</si>
  <si>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</si>
  <si>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</si>
  <si>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</si>
  <si>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</si>
  <si>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</si>
  <si>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</si>
  <si>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</si>
  <si>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</si>
  <si>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</si>
  <si>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</si>
  <si>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</si>
  <si>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</si>
  <si>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</si>
  <si>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</si>
  <si>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</si>
  <si>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</si>
  <si>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</si>
  <si>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</si>
  <si>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</si>
  <si>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</si>
  <si>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</si>
  <si>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</si>
  <si>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</si>
  <si>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</si>
  <si>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</si>
  <si>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</si>
  <si>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</si>
  <si>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</si>
  <si>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</si>
  <si>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</si>
  <si>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</si>
  <si>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</si>
  <si>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</si>
  <si>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</si>
  <si>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</si>
  <si>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</si>
  <si>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</si>
  <si>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</si>
  <si>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</si>
  <si>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</si>
  <si>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</si>
  <si>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</si>
  <si>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</si>
  <si>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</si>
  <si>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</si>
  <si>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</si>
  <si>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</si>
  <si>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</si>
  <si>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</si>
  <si>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</si>
  <si>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</si>
  <si>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</si>
  <si>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</si>
  <si>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</si>
  <si>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</si>
  <si>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</si>
  <si>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</si>
  <si>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</si>
  <si>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</si>
  <si>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</si>
  <si>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</si>
  <si>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</si>
  <si>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</si>
  <si>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</si>
  <si>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</si>
  <si>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</si>
  <si>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</si>
  <si>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</si>
  <si>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</si>
  <si>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</si>
  <si>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</si>
  <si>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</si>
  <si>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</si>
  <si>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</si>
  <si>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</si>
  <si>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</si>
  <si>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</si>
  <si>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</si>
  <si>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</si>
  <si>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</si>
  <si>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</si>
  <si>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</si>
  <si>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</si>
  <si>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</si>
  <si>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</si>
  <si>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</si>
  <si>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</si>
  <si>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</si>
  <si>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</si>
  <si>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</si>
  <si>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</si>
  <si>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</si>
  <si>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</si>
  <si>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</si>
  <si>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</si>
  <si>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</si>
  <si>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</si>
  <si>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</si>
  <si>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</si>
  <si>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</si>
  <si>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</si>
  <si>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</si>
  <si>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</si>
  <si>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</si>
  <si>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</si>
  <si>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</si>
  <si>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</si>
  <si>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</si>
  <si>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</si>
  <si>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</si>
  <si>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</si>
  <si>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</si>
  <si>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</si>
  <si>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</si>
  <si>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</si>
  <si>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</si>
  <si>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</si>
  <si>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</si>
  <si>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</si>
  <si>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</si>
  <si>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</si>
  <si>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</si>
  <si>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</si>
  <si>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</si>
  <si>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</si>
  <si>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</si>
  <si>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</si>
  <si>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</si>
  <si>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</si>
  <si>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</si>
  <si>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</si>
  <si>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</si>
  <si>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</si>
  <si>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</si>
  <si>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</si>
  <si>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</si>
  <si>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</si>
  <si>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</si>
  <si>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</si>
  <si>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</si>
  <si>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</si>
  <si>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</si>
  <si>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</si>
  <si>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</si>
  <si>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</si>
  <si>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</si>
  <si>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</si>
  <si>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</si>
  <si>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</si>
  <si>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</si>
  <si>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</si>
  <si>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</si>
  <si>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</si>
  <si>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</si>
  <si>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</si>
  <si>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</si>
  <si>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</si>
  <si>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</si>
  <si>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</si>
  <si>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</si>
  <si>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</si>
  <si>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</si>
  <si>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</si>
  <si>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</si>
  <si>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</si>
  <si>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</si>
  <si>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</si>
  <si>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</si>
  <si>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</si>
  <si>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</si>
  <si>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</si>
  <si>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</si>
  <si>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</si>
  <si>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</si>
  <si>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</si>
  <si>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</si>
  <si>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</si>
  <si>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</si>
  <si>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</si>
  <si>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</si>
  <si>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</si>
  <si>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</si>
  <si>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</si>
  <si>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</si>
  <si>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</si>
  <si>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</si>
  <si>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</si>
  <si>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</si>
  <si>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</si>
  <si>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</si>
  <si>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</si>
  <si>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</si>
  <si>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</si>
  <si>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</si>
  <si>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</si>
  <si>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</si>
  <si>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</si>
  <si>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</si>
  <si>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</si>
  <si>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</si>
  <si>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</si>
  <si>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</si>
  <si>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</si>
  <si>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</si>
  <si>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</si>
  <si>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</si>
  <si>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</si>
  <si>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</si>
  <si>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</si>
  <si>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</si>
  <si>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</si>
  <si>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</si>
  <si>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</si>
  <si>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</si>
  <si>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</si>
  <si>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</si>
  <si>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</si>
  <si>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</si>
  <si>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</si>
  <si>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</si>
  <si>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</si>
  <si>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</si>
  <si>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</si>
  <si>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</si>
  <si>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</si>
  <si>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</si>
  <si>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</si>
  <si>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</si>
  <si>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</si>
  <si>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</si>
  <si>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</si>
  <si>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</si>
  <si>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</si>
  <si>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</si>
  <si>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</si>
  <si>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</si>
  <si>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</si>
  <si>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</si>
  <si>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</si>
  <si>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</si>
  <si>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</si>
  <si>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</si>
  <si>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</si>
  <si>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</si>
  <si>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</si>
  <si>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</si>
  <si>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</si>
  <si>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</si>
  <si>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</si>
  <si>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</si>
  <si>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</si>
  <si>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</si>
  <si>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</si>
  <si>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</si>
  <si>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</si>
  <si>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</si>
  <si>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</si>
  <si>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</si>
  <si>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</si>
  <si>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</si>
  <si>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</si>
  <si>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</si>
  <si>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</si>
  <si>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</si>
  <si>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</si>
  <si>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</si>
  <si>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</si>
  <si>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</si>
  <si>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</si>
  <si>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</si>
  <si>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</si>
  <si>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</si>
  <si>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</si>
  <si>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</si>
  <si>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</si>
  <si>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</si>
  <si>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</si>
  <si>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</si>
  <si>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</si>
  <si>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</si>
  <si>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</si>
  <si>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</si>
  <si>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</si>
  <si>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</si>
  <si>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</si>
  <si>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</si>
  <si>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</si>
  <si>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</si>
  <si>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</si>
  <si>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</si>
  <si>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</si>
  <si>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</si>
  <si>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</si>
  <si>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</si>
  <si>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</si>
  <si>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</si>
  <si>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</si>
  <si>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</si>
  <si>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</si>
  <si>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</si>
  <si>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</si>
  <si>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</si>
  <si>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</si>
  <si>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</si>
  <si>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</si>
  <si>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</si>
  <si>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</si>
  <si>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</si>
  <si>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</si>
  <si>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</si>
  <si>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</si>
  <si>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</si>
  <si>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</si>
  <si>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</si>
  <si>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</si>
  <si>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</si>
  <si>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</si>
  <si>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</si>
  <si>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</si>
  <si>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</si>
  <si>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</si>
  <si>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</si>
  <si>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</si>
  <si>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</si>
  <si>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</si>
  <si>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</si>
  <si>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</si>
  <si>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</si>
  <si>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</si>
  <si>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</si>
  <si>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</si>
  <si>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</si>
  <si>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</si>
  <si>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</si>
  <si>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</si>
  <si>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</si>
  <si>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</si>
  <si>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</si>
  <si>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</si>
  <si>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</si>
  <si>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</si>
  <si>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</si>
  <si>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</si>
  <si>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</si>
  <si>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</si>
  <si>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</si>
  <si>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</si>
  <si>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</si>
  <si>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</si>
  <si>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</si>
  <si>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</si>
  <si>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</si>
  <si>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</si>
  <si>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</si>
  <si>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</si>
  <si>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</si>
  <si>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</si>
  <si>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</si>
  <si>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</si>
  <si>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</si>
  <si>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</si>
  <si>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</si>
  <si>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</si>
  <si>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</si>
  <si>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</si>
  <si>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</si>
  <si>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</si>
  <si>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</si>
  <si>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</si>
  <si>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</si>
  <si>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</si>
  <si>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</si>
  <si>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</si>
  <si>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</si>
  <si>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</si>
  <si>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</si>
  <si>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</si>
  <si>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</si>
  <si>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</si>
  <si>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</si>
  <si>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</si>
  <si>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</si>
  <si>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</si>
  <si>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</si>
  <si>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</si>
  <si>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</si>
  <si>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</si>
  <si>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</si>
  <si>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</si>
  <si>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</si>
  <si>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</si>
  <si>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</si>
  <si>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</si>
  <si>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</si>
  <si>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</si>
  <si>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</si>
  <si>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</si>
  <si>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</si>
  <si>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</si>
  <si>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</si>
  <si>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</si>
  <si>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</si>
  <si>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</si>
  <si>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</si>
  <si>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</si>
  <si>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</si>
  <si>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</si>
  <si>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</si>
  <si>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</si>
  <si>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</si>
  <si>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</si>
  <si>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</si>
  <si>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</si>
  <si>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</si>
  <si>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</si>
  <si>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</si>
  <si>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</si>
  <si>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</si>
  <si>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</si>
  <si>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</si>
  <si>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</si>
  <si>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</si>
  <si>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</si>
  <si>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</si>
  <si>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</si>
  <si>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</si>
  <si>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</si>
  <si>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</si>
  <si>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</si>
  <si>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</si>
  <si>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</si>
  <si>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</si>
  <si>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</si>
  <si>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</si>
  <si>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</si>
  <si>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</si>
  <si>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</si>
  <si>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</si>
  <si>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</si>
  <si>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</si>
  <si>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</si>
  <si>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</si>
  <si>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</si>
  <si>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</si>
  <si>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</si>
  <si>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</si>
  <si>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</si>
  <si>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</si>
  <si>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</si>
  <si>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</si>
  <si>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</si>
  <si>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</si>
  <si>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</si>
  <si>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</si>
  <si>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</si>
  <si>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</si>
  <si>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</si>
  <si>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</si>
  <si>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</si>
  <si>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</si>
  <si>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</si>
  <si>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</si>
  <si>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</si>
  <si>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</si>
  <si>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</si>
  <si>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</si>
  <si>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</si>
  <si>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</si>
  <si>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</si>
  <si>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</si>
  <si>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</si>
  <si>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</si>
  <si>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</si>
  <si>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</si>
  <si>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</si>
  <si>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</si>
  <si>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</si>
  <si>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</si>
  <si>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</si>
  <si>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</si>
  <si>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</si>
  <si>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</si>
  <si>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</si>
  <si>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</si>
  <si>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</si>
  <si>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</si>
  <si>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</si>
  <si>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</si>
  <si>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</si>
  <si>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</si>
  <si>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</si>
  <si>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</si>
  <si>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</si>
  <si>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</si>
  <si>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</si>
  <si>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</si>
  <si>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</si>
  <si>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</si>
  <si>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</si>
  <si>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</si>
  <si>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</si>
  <si>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</si>
  <si>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</si>
  <si>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</si>
  <si>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</si>
  <si>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</si>
  <si>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</si>
  <si>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</si>
  <si>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</si>
  <si>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</si>
  <si>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</si>
  <si>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</si>
  <si>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</si>
  <si>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</si>
  <si>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</si>
  <si>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</si>
  <si>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</si>
  <si>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</si>
  <si>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</si>
  <si>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</si>
  <si>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</si>
  <si>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</si>
  <si>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</si>
  <si>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</si>
  <si>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</si>
  <si>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</si>
  <si>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</si>
  <si>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</si>
  <si>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</si>
  <si>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</si>
  <si>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</si>
  <si>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</si>
  <si>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</si>
  <si>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</si>
  <si>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</si>
  <si>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</si>
  <si>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</si>
  <si>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</si>
  <si>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</si>
  <si>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</si>
  <si>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</si>
  <si>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</si>
  <si>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</si>
  <si>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</si>
  <si>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</si>
  <si>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</si>
  <si>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</si>
  <si>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</si>
  <si>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</si>
  <si>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</si>
  <si>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</si>
  <si>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</si>
  <si>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</si>
  <si>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</si>
  <si>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</si>
  <si>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</si>
  <si>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</si>
  <si>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</si>
  <si>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</si>
  <si>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</si>
  <si>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</si>
  <si>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</si>
  <si>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</si>
  <si>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</si>
  <si>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</si>
  <si>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</si>
  <si>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</si>
  <si>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</si>
  <si>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</si>
  <si>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</si>
  <si>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</si>
  <si>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</si>
  <si>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</si>
  <si>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</si>
  <si>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</si>
  <si>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</si>
  <si>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</si>
  <si>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</si>
  <si>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</si>
  <si>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</si>
  <si>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</si>
  <si>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</si>
  <si>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</si>
  <si>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</si>
  <si>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</si>
  <si>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</si>
  <si>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</si>
  <si>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</si>
  <si>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</si>
  <si>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</si>
  <si>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</si>
  <si>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</si>
  <si>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</si>
  <si>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</si>
  <si>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</si>
  <si>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</si>
  <si>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</si>
  <si>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</si>
  <si>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</si>
  <si>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</si>
  <si>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</si>
  <si>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</si>
  <si>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</si>
  <si>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</si>
  <si>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</si>
  <si>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</si>
  <si>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</si>
  <si>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</si>
  <si>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</si>
  <si>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</si>
  <si>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</si>
  <si>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</si>
  <si>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</si>
  <si>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</si>
  <si>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</si>
  <si>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</si>
  <si>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</si>
  <si>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</si>
  <si>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</si>
  <si>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</si>
  <si>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</si>
  <si>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</si>
  <si>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</si>
  <si>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</si>
  <si>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</si>
  <si>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</si>
  <si>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</si>
  <si>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</si>
  <si>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</si>
  <si>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</si>
  <si>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</si>
  <si>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</si>
  <si>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</si>
  <si>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</si>
  <si>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</si>
  <si>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</si>
  <si>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</si>
  <si>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</si>
  <si>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</si>
  <si>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</si>
  <si>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</si>
  <si>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</si>
  <si>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</si>
  <si>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</si>
  <si>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</si>
  <si>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</si>
  <si>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</si>
  <si>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</si>
  <si>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</si>
  <si>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</si>
  <si>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</si>
  <si>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</si>
  <si>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</si>
  <si>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</si>
  <si>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</si>
  <si>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</si>
  <si>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</si>
  <si>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</si>
  <si>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</si>
  <si>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</si>
  <si>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</si>
  <si>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</si>
  <si>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</si>
  <si>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</si>
  <si>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</si>
  <si>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</si>
  <si>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</si>
  <si>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</si>
  <si>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</si>
  <si>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</si>
  <si>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</si>
  <si>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</si>
  <si>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</si>
  <si>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</si>
  <si>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</si>
  <si>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</si>
  <si>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</si>
  <si>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</si>
  <si>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</si>
  <si>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</si>
  <si>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</si>
  <si>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</si>
  <si>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</si>
  <si>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</si>
  <si>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</si>
  <si>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</si>
  <si>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</si>
  <si>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</si>
  <si>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</si>
  <si>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</si>
  <si>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</si>
  <si>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</si>
  <si>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</si>
  <si>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</si>
  <si>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</si>
  <si>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</si>
  <si>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</si>
  <si>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</si>
  <si>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</si>
  <si>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</si>
  <si>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</si>
  <si>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</si>
  <si>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</si>
  <si>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</si>
  <si>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</si>
  <si>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</si>
  <si>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</si>
  <si>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</si>
  <si>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</si>
  <si>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</si>
  <si>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</si>
  <si>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</si>
  <si>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</si>
  <si>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</si>
  <si>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</si>
  <si>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</si>
  <si>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</si>
  <si>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</si>
  <si>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</si>
  <si>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</si>
  <si>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</si>
  <si>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</si>
  <si>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</si>
  <si>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</si>
  <si>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</si>
  <si>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</si>
  <si>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</si>
  <si>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</si>
  <si>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</si>
  <si>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</si>
  <si>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</si>
  <si>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</si>
  <si>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</si>
  <si>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</si>
  <si>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</si>
  <si>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</si>
  <si>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</si>
  <si>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</si>
  <si>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</si>
  <si>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</si>
  <si>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</si>
  <si>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</si>
  <si>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</si>
  <si>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</si>
  <si>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</si>
  <si>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</si>
  <si>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</si>
  <si>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</si>
  <si>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</si>
  <si>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</si>
  <si>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</si>
  <si>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</si>
  <si>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</si>
  <si>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</si>
  <si>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</si>
  <si>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</si>
  <si>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</si>
  <si>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</si>
  <si>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</si>
  <si>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</si>
  <si>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</si>
  <si>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</si>
  <si>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</si>
  <si>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</si>
  <si>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</si>
  <si>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</si>
  <si>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</si>
  <si>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</si>
  <si>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</si>
  <si>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</si>
  <si>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</si>
  <si>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</si>
  <si>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</si>
  <si>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</si>
  <si>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</si>
  <si>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</si>
  <si>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</si>
  <si>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</si>
  <si>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</si>
  <si>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</si>
  <si>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</si>
  <si>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</si>
  <si>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</si>
  <si>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</si>
  <si>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</si>
  <si>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</si>
  <si>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</si>
  <si>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</si>
  <si>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</si>
  <si>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</si>
  <si>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</si>
  <si>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</si>
  <si>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</si>
  <si>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</si>
  <si>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</si>
  <si>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</si>
  <si>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</si>
  <si>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</si>
  <si>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</si>
  <si>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</si>
  <si>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</si>
  <si>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</si>
  <si>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</si>
  <si>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</si>
  <si>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</si>
  <si>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</si>
  <si>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</si>
  <si>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</si>
  <si>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</si>
  <si>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</si>
  <si>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</si>
  <si>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</si>
  <si>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</si>
  <si>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</si>
  <si>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</si>
  <si>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</si>
  <si>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</si>
  <si>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</si>
  <si>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</si>
  <si>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</si>
  <si>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</si>
  <si>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</si>
  <si>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</si>
  <si>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</si>
  <si>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</si>
  <si>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</si>
  <si>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</si>
  <si>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</si>
  <si>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</si>
  <si>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</si>
  <si>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</si>
  <si>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</si>
  <si>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</si>
  <si>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</si>
  <si>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</si>
  <si>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</si>
  <si>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</si>
  <si>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</si>
  <si>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</si>
  <si>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</si>
  <si>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</si>
  <si>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</si>
  <si>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</si>
  <si>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</si>
  <si>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</si>
  <si>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</si>
  <si>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</si>
  <si>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</si>
  <si>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</si>
  <si>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</si>
  <si>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</si>
  <si>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</si>
  <si>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</si>
  <si>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</si>
  <si>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</si>
  <si>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</si>
  <si>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</si>
  <si>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</si>
  <si>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</si>
  <si>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</si>
  <si>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</si>
  <si>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</si>
  <si>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</si>
  <si>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</si>
  <si>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</si>
  <si>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</si>
  <si>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</si>
  <si>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</si>
  <si>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</si>
  <si>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</si>
  <si>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</si>
  <si>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</si>
  <si>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</si>
  <si>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</si>
  <si>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</si>
  <si>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</si>
  <si>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</si>
  <si>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</si>
  <si>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</si>
  <si>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</si>
  <si>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</si>
  <si>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</si>
  <si>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</si>
  <si>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</si>
  <si>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</si>
  <si>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</si>
  <si>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</si>
  <si>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</si>
  <si>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</si>
  <si>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</si>
  <si>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</si>
  <si>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</si>
  <si>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</si>
  <si>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</si>
  <si>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</si>
  <si>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</si>
  <si>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</si>
  <si>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</si>
  <si>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</si>
  <si>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</si>
  <si>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</si>
  <si>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</si>
  <si>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</si>
  <si>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</si>
  <si>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</si>
  <si>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</si>
  <si>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</si>
  <si>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</si>
  <si>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</si>
  <si>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</si>
  <si>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</si>
  <si>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</si>
  <si>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</si>
  <si>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</si>
  <si>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</si>
  <si>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</si>
  <si>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</si>
  <si>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</si>
  <si>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</si>
  <si>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</si>
  <si>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</si>
  <si>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</si>
  <si>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</si>
  <si>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</si>
  <si>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</si>
  <si>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</si>
  <si>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</si>
  <si>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</si>
  <si>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</si>
  <si>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</si>
  <si>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</si>
  <si>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</si>
  <si>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</si>
  <si>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</si>
  <si>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</si>
  <si>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</si>
  <si>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</si>
  <si>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</si>
  <si>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</si>
  <si>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</si>
  <si>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</si>
  <si>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</si>
  <si>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</si>
  <si>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</si>
  <si>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</si>
  <si>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</si>
  <si>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</si>
  <si>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</si>
  <si>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</si>
  <si>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</si>
  <si>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</si>
  <si>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</si>
  <si>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</si>
  <si>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</si>
  <si>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</si>
  <si>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</si>
  <si>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</si>
  <si>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</si>
  <si>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</si>
  <si>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</si>
  <si>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</si>
  <si>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</si>
  <si>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</si>
  <si>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</si>
  <si>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</si>
  <si>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</si>
  <si>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</si>
  <si>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</si>
  <si>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</si>
  <si>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</si>
  <si>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</si>
  <si>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</si>
  <si>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</si>
  <si>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</si>
  <si>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</si>
  <si>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</si>
  <si>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</si>
  <si>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</si>
  <si>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</si>
  <si>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</si>
  <si>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</si>
  <si>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</si>
  <si>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</si>
  <si>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</si>
  <si>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</si>
  <si>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</si>
  <si>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</si>
  <si>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</si>
  <si>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</si>
  <si>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</si>
  <si>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</si>
  <si>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</si>
  <si>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</si>
  <si>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</si>
  <si>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</si>
  <si>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</si>
  <si>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</si>
  <si>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</si>
  <si>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</si>
  <si>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</si>
  <si>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</si>
  <si>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</si>
  <si>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</si>
  <si>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</si>
  <si>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</si>
  <si>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</si>
  <si>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</si>
  <si>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</si>
  <si>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</si>
  <si>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</si>
  <si>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</si>
  <si>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</si>
  <si>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</si>
  <si>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</si>
  <si>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</si>
  <si>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</si>
  <si>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</si>
  <si>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</si>
  <si>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</si>
  <si>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</si>
  <si>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</si>
  <si>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</si>
  <si>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</si>
  <si>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</si>
  <si>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</si>
  <si>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</si>
  <si>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</si>
  <si>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</si>
  <si>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</si>
  <si>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</si>
  <si>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</si>
  <si>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</si>
  <si>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</si>
  <si>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</si>
  <si>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</si>
  <si>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</si>
  <si>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</si>
  <si>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</si>
  <si>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</si>
  <si>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</si>
  <si>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</si>
  <si>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</si>
  <si>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</si>
  <si>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</si>
  <si>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</si>
  <si>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</si>
  <si>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</si>
  <si>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</si>
  <si>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</si>
  <si>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</si>
  <si>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</si>
  <si>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</si>
  <si>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</si>
  <si>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</si>
  <si>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</si>
  <si>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</si>
  <si>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</si>
  <si>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</si>
  <si>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</si>
  <si>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</si>
  <si>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</si>
  <si>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</si>
  <si>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</si>
  <si>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</si>
  <si>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</si>
  <si>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</si>
  <si>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</si>
  <si>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</si>
  <si>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</si>
  <si>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</si>
  <si>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</si>
  <si>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</si>
  <si>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</si>
  <si>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</si>
  <si>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</si>
  <si>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</si>
  <si>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</si>
  <si>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</si>
  <si>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</si>
  <si>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</si>
  <si>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</si>
  <si>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</si>
  <si>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</si>
  <si>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</si>
  <si>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</si>
  <si>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</si>
  <si>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</si>
  <si>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</si>
  <si>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</si>
  <si>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</si>
  <si>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</si>
  <si>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</si>
  <si>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</si>
  <si>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</si>
  <si>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</si>
  <si>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</si>
  <si>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</si>
  <si>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</si>
  <si>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</si>
  <si>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</si>
  <si>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</si>
  <si>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</si>
  <si>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</si>
  <si>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</si>
  <si>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</si>
  <si>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</si>
  <si>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</si>
  <si>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</si>
  <si>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</si>
  <si>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</si>
  <si>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</si>
  <si>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</si>
  <si>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</si>
  <si>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</si>
  <si>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</si>
  <si>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</si>
  <si>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</si>
  <si>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</si>
  <si>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</si>
  <si>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</si>
  <si>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</si>
  <si>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</si>
  <si>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</si>
  <si>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</si>
  <si>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</si>
  <si>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</si>
  <si>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</si>
  <si>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</si>
  <si>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</si>
  <si>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</si>
  <si>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</si>
  <si>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</si>
  <si>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</si>
  <si>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</si>
  <si>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</si>
  <si>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</si>
  <si>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</si>
  <si>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</si>
  <si>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</si>
  <si>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</si>
  <si>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</si>
  <si>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</si>
  <si>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</si>
  <si>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</si>
  <si>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</si>
  <si>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</si>
  <si>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</si>
  <si>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</si>
  <si>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</si>
  <si>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</si>
  <si>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</si>
  <si>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</si>
  <si>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</si>
  <si>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</si>
  <si>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</si>
  <si>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</si>
  <si>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</si>
  <si>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</si>
  <si>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</si>
  <si>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</si>
  <si>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</si>
  <si>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</si>
  <si>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</si>
  <si>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</si>
  <si>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</si>
  <si>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</si>
  <si>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</si>
  <si>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</si>
  <si>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</si>
  <si>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</si>
  <si>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</si>
  <si>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</si>
  <si>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</si>
  <si>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</si>
  <si>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</si>
  <si>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</si>
  <si>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</si>
  <si>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</si>
  <si>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</si>
  <si>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</si>
  <si>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</si>
  <si>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</si>
  <si>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</si>
  <si>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</si>
  <si>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</si>
  <si>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</si>
  <si>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</si>
  <si>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</si>
  <si>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</si>
  <si>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</si>
  <si>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</si>
  <si>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</si>
  <si>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</si>
  <si>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</si>
  <si>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</si>
  <si>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</si>
  <si>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</si>
  <si>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</si>
  <si>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</si>
  <si>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</si>
  <si>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</si>
  <si>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</si>
  <si>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</si>
  <si>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</si>
  <si>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</si>
  <si>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</si>
  <si>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</si>
  <si>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</si>
  <si>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</si>
  <si>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</si>
  <si>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</si>
  <si>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</si>
  <si>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</si>
  <si>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</si>
  <si>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</si>
  <si>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</si>
  <si>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</si>
  <si>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</si>
  <si>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</si>
  <si>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</si>
  <si>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</si>
  <si>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</si>
  <si>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</si>
  <si>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</si>
  <si>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</si>
  <si>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</si>
  <si>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</si>
  <si>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</si>
  <si>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</si>
  <si>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</si>
  <si>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</si>
  <si>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</si>
  <si>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</si>
  <si>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</si>
  <si>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</si>
  <si>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</si>
  <si>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</si>
  <si>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</si>
  <si>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</si>
  <si>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</si>
  <si>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</si>
  <si>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</si>
  <si>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</si>
  <si>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</si>
  <si>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</si>
  <si>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</si>
  <si>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</si>
  <si>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</si>
  <si>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</si>
  <si>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</si>
  <si>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</si>
  <si>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</si>
  <si>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</si>
  <si>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</si>
  <si>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</si>
  <si>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</si>
  <si>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</si>
  <si>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</si>
  <si>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</si>
  <si>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</si>
  <si>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</si>
  <si>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</si>
  <si>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</si>
  <si>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</si>
  <si>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</si>
  <si>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</si>
  <si>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</si>
  <si>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</si>
  <si>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</si>
  <si>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</si>
  <si>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</si>
  <si>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</si>
  <si>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</si>
  <si>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</si>
  <si>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</si>
  <si>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</si>
  <si>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</si>
  <si>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</si>
  <si>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</si>
  <si>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</si>
  <si>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</si>
  <si>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</si>
  <si>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</si>
  <si>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</si>
  <si>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</si>
  <si>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</si>
  <si>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</si>
  <si>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</si>
  <si>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</si>
  <si>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</si>
  <si>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</si>
  <si>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</si>
  <si>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</si>
  <si>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</si>
  <si>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</si>
  <si>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</si>
  <si>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</si>
  <si>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</si>
  <si>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</si>
  <si>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</si>
  <si>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</si>
  <si>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</si>
  <si>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</si>
  <si>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</si>
  <si>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</si>
  <si>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</si>
  <si>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</si>
  <si>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</si>
  <si>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</si>
  <si>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</si>
  <si>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</si>
  <si>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</si>
  <si>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</si>
  <si>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</si>
  <si>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</si>
  <si>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</si>
  <si>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</si>
  <si>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</si>
  <si>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</si>
  <si>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</si>
  <si>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</si>
  <si>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</si>
  <si>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</si>
  <si>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</si>
  <si>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</si>
  <si>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</si>
  <si>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</si>
  <si>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</si>
  <si>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</si>
  <si>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</si>
  <si>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</si>
  <si>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</si>
  <si>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</si>
  <si>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</si>
  <si>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</si>
  <si>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</si>
  <si>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</si>
  <si>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</si>
  <si>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</si>
  <si>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</si>
  <si>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</si>
  <si>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</si>
  <si>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</si>
  <si>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</si>
  <si>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</si>
  <si>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</si>
  <si>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</si>
  <si>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</si>
  <si>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</si>
  <si>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</si>
  <si>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</si>
  <si>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</si>
  <si>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</si>
  <si>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</si>
  <si>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</si>
  <si>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</si>
  <si>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</si>
  <si>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</si>
  <si>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</si>
  <si>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</si>
  <si>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</si>
  <si>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</si>
  <si>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</si>
  <si>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</si>
  <si>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</si>
  <si>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</si>
  <si>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</si>
  <si>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</si>
  <si>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</si>
  <si>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</si>
  <si>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</si>
  <si>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</si>
  <si>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</si>
  <si>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</si>
  <si>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</si>
  <si>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</si>
  <si>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</si>
  <si>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</si>
  <si>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</si>
  <si>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</si>
  <si>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</si>
  <si>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</si>
  <si>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</si>
  <si>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</si>
  <si>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</si>
  <si>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</si>
  <si>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</si>
  <si>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</si>
  <si>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</si>
  <si>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</si>
  <si>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</si>
  <si>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</si>
  <si>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</si>
  <si>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</si>
  <si>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</si>
  <si>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</si>
  <si>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</si>
  <si>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</si>
  <si>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</si>
  <si>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</si>
  <si>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</si>
  <si>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</si>
  <si>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</si>
  <si>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</si>
  <si>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</si>
  <si>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</si>
  <si>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</si>
  <si>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</si>
  <si>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</si>
  <si>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</si>
  <si>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</si>
  <si>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</si>
  <si>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</si>
  <si>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</si>
  <si>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</si>
  <si>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</si>
  <si>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</si>
  <si>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</si>
  <si>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</si>
  <si>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</si>
  <si>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</si>
  <si>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</si>
  <si>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</si>
  <si>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</si>
  <si>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</si>
  <si>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</si>
  <si>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</si>
  <si>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</si>
  <si>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</si>
  <si>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</si>
  <si>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</si>
  <si>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</si>
  <si>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</si>
  <si>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</si>
  <si>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</si>
  <si>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</si>
  <si>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</si>
  <si>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</si>
  <si>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</si>
  <si>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</si>
  <si>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</si>
  <si>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</si>
  <si>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</si>
  <si>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</si>
  <si>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</si>
  <si>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</si>
  <si>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</si>
  <si>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</si>
  <si>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</si>
  <si>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</si>
  <si>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</si>
  <si>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</si>
  <si>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</si>
  <si>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</si>
  <si>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</si>
  <si>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</si>
  <si>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</si>
  <si>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</si>
  <si>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</si>
  <si>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</si>
  <si>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</si>
  <si>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</si>
  <si>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</si>
  <si>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</si>
  <si>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</si>
  <si>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</si>
  <si>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</si>
  <si>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</si>
  <si>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</si>
  <si>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</si>
  <si>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</si>
  <si>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</si>
  <si>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</si>
  <si>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</si>
  <si>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</si>
  <si>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</si>
  <si>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</si>
  <si>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</si>
  <si>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</si>
  <si>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</si>
  <si>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</si>
  <si>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</si>
  <si>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</si>
  <si>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</si>
  <si>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</si>
  <si>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</si>
  <si>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</si>
  <si>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</si>
  <si>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</si>
  <si>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</si>
  <si>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</si>
  <si>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</si>
  <si>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</si>
  <si>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</si>
  <si>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</si>
  <si>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</si>
  <si>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</si>
  <si>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</si>
  <si>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</si>
  <si>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</si>
  <si>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</si>
  <si>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</si>
  <si>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</si>
  <si>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</si>
  <si>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</si>
  <si>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</si>
  <si>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</si>
  <si>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</si>
  <si>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</si>
  <si>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</si>
  <si>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</si>
  <si>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</si>
  <si>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</si>
  <si>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</si>
  <si>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</si>
  <si>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</si>
  <si>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</si>
  <si>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</si>
  <si>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</si>
  <si>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</si>
  <si>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</si>
  <si>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</si>
  <si>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</si>
  <si>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</si>
  <si>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</si>
  <si>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</si>
  <si>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</si>
  <si>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</si>
  <si>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</si>
  <si>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</si>
  <si>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</si>
  <si>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</si>
  <si>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</si>
  <si>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</si>
  <si>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</si>
  <si>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</si>
  <si>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</si>
  <si>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</si>
  <si>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</si>
  <si>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</si>
  <si>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</si>
  <si>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</si>
  <si>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</si>
  <si>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</si>
  <si>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</si>
  <si>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</si>
  <si>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</si>
  <si>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</si>
  <si>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</si>
  <si>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</si>
  <si>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</si>
  <si>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</si>
  <si>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</si>
  <si>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</si>
  <si>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</si>
  <si>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</si>
  <si>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</si>
  <si>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</si>
  <si>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</si>
  <si>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</si>
  <si>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</si>
  <si>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</si>
  <si>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</si>
  <si>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</si>
  <si>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</si>
  <si>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</si>
  <si>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</si>
  <si>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</si>
  <si>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</si>
  <si>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</si>
  <si>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</si>
  <si>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</si>
  <si>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</si>
  <si>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</si>
  <si>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</si>
  <si>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</si>
  <si>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</si>
  <si>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</si>
  <si>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</si>
  <si>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</si>
  <si>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</si>
  <si>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</si>
  <si>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</si>
  <si>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</si>
  <si>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</si>
  <si>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</si>
  <si>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</si>
  <si>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</si>
  <si>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</si>
  <si>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</si>
  <si>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</si>
  <si>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</si>
  <si>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</si>
  <si>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</si>
  <si>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</si>
  <si>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</si>
  <si>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</si>
  <si>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</si>
  <si>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</si>
  <si>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</si>
  <si>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</si>
  <si>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</si>
  <si>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</si>
  <si>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</si>
  <si>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</si>
  <si>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</si>
  <si>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</si>
  <si>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</si>
  <si>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</si>
  <si>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</si>
  <si>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</si>
  <si>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</si>
  <si>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</si>
  <si>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</si>
  <si>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</si>
  <si>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</si>
  <si>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</si>
  <si>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</si>
  <si>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</si>
  <si>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</si>
  <si>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</si>
  <si>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</si>
  <si>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</si>
  <si>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</si>
  <si>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</si>
  <si>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</si>
  <si>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</si>
  <si>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</si>
  <si>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</si>
  <si>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</si>
  <si>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</si>
  <si>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</si>
  <si>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</si>
  <si>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</si>
  <si>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</si>
  <si>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</si>
  <si>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</si>
  <si>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</si>
  <si>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</si>
  <si>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</si>
  <si>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</si>
  <si>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</si>
  <si>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</si>
  <si>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</si>
  <si>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</si>
  <si>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</si>
  <si>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</si>
  <si>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</si>
  <si>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</si>
  <si>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</si>
  <si>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</si>
  <si>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</si>
  <si>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</si>
  <si>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</si>
  <si>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</si>
  <si>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</si>
  <si>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</si>
  <si>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</si>
  <si>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</si>
  <si>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</si>
  <si>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</si>
  <si>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</si>
  <si>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</si>
  <si>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</si>
  <si>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</si>
  <si>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</si>
  <si>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</si>
  <si>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</si>
  <si>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</si>
  <si>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</si>
  <si>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</si>
  <si>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</si>
  <si>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</si>
  <si>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</si>
  <si>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</si>
  <si>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</si>
  <si>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</si>
  <si>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</si>
  <si>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</si>
  <si>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</si>
  <si>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</si>
  <si>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</si>
  <si>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</si>
  <si>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</si>
  <si>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</si>
  <si>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</si>
  <si>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</si>
  <si>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</si>
  <si>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</si>
  <si>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</si>
  <si>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</si>
  <si>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</si>
  <si>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</si>
  <si>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</si>
  <si>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</si>
  <si>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</si>
  <si>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</si>
  <si>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</si>
  <si>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</si>
  <si>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</si>
  <si>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</si>
  <si>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</si>
  <si>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</si>
  <si>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</si>
  <si>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</si>
  <si>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</si>
  <si>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</si>
  <si>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</si>
  <si>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</si>
  <si>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</si>
  <si>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</si>
  <si>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</si>
  <si>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</si>
  <si>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</si>
  <si>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</si>
  <si>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</si>
  <si>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</si>
  <si>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</si>
  <si>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</si>
  <si>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</si>
  <si>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</si>
  <si>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</si>
  <si>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</si>
  <si>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</si>
  <si>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</si>
  <si>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</si>
  <si>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</si>
  <si>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</si>
  <si>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</si>
  <si>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</si>
  <si>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</si>
  <si>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</si>
  <si>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</si>
  <si>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</si>
  <si>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</si>
  <si>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</si>
  <si>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</si>
  <si>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</si>
  <si>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</si>
  <si>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</si>
  <si>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</si>
  <si>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</si>
  <si>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</si>
  <si>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</si>
  <si>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</si>
  <si>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</si>
  <si>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</si>
  <si>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</si>
  <si>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</si>
  <si>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</si>
  <si>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</si>
  <si>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</si>
  <si>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</si>
  <si>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</si>
  <si>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</si>
  <si>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</si>
  <si>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</si>
  <si>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</si>
  <si>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</si>
  <si>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</si>
  <si>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</si>
  <si>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</si>
  <si>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</si>
  <si>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</si>
  <si>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</si>
  <si>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</si>
  <si>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</si>
  <si>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</si>
  <si>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</si>
  <si>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</si>
  <si>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</si>
  <si>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</si>
  <si>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</si>
  <si>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</si>
  <si>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</si>
  <si>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</si>
  <si>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</si>
  <si>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</si>
  <si>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</si>
  <si>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</si>
  <si>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</si>
  <si>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</si>
  <si>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</si>
  <si>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</si>
  <si>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</si>
  <si>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</si>
  <si>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</si>
  <si>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</si>
  <si>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</si>
  <si>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</si>
  <si>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</si>
  <si>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</si>
  <si>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</si>
  <si>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</si>
  <si>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</si>
  <si>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</si>
  <si>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</si>
  <si>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</si>
  <si>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</si>
  <si>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</si>
  <si>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</si>
  <si>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</si>
  <si>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</si>
  <si>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</si>
  <si>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</si>
  <si>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</si>
  <si>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</si>
  <si>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</si>
  <si>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</si>
  <si>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</si>
  <si>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</si>
  <si>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</si>
  <si>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</si>
  <si>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</si>
  <si>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</si>
  <si>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</si>
  <si>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</si>
  <si>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</si>
  <si>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</si>
  <si>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</si>
  <si>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</si>
  <si>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</si>
  <si>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</si>
  <si>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</si>
  <si>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</si>
  <si>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</si>
  <si>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</si>
  <si>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</si>
  <si>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</si>
  <si>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</si>
  <si>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</si>
  <si>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</si>
  <si>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</si>
  <si>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</si>
  <si>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</si>
  <si>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</si>
  <si>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</si>
  <si>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</si>
  <si>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</si>
  <si>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</si>
  <si>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</si>
  <si>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</si>
  <si>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</si>
  <si>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</si>
  <si>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</si>
  <si>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</si>
  <si>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</si>
  <si>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</si>
  <si>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</si>
  <si>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</si>
  <si>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</si>
  <si>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</si>
  <si>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</si>
  <si>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</si>
  <si>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</si>
  <si>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</si>
  <si>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</si>
  <si>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</si>
  <si>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</si>
  <si>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</si>
  <si>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</si>
  <si>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</si>
  <si>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</si>
  <si>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</si>
  <si>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</si>
  <si>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</si>
  <si>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</si>
  <si>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</si>
  <si>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</si>
  <si>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</si>
  <si>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</si>
  <si>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</si>
  <si>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</si>
  <si>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</si>
  <si>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</si>
  <si>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</si>
  <si>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</si>
  <si>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</si>
  <si>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</si>
  <si>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</si>
  <si>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</si>
  <si>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</si>
  <si>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</si>
  <si>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</si>
  <si>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</si>
  <si>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</si>
  <si>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</si>
  <si>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</si>
  <si>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</si>
  <si>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</si>
  <si>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</si>
  <si>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</si>
  <si>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</si>
  <si>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</si>
  <si>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</si>
  <si>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</si>
  <si>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</si>
  <si>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</si>
  <si>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</si>
  <si>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</si>
  <si>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</si>
  <si>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</si>
  <si>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</si>
  <si>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</si>
  <si>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</si>
  <si>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</si>
  <si>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</si>
  <si>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</si>
  <si>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</si>
  <si>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</si>
  <si>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</si>
  <si>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</si>
  <si>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</si>
  <si>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</si>
  <si>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</si>
  <si>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</si>
  <si>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</si>
  <si>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</si>
  <si>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</si>
  <si>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</si>
  <si>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</si>
  <si>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</si>
  <si>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</si>
  <si>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</si>
  <si>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</si>
  <si>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</si>
  <si>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</si>
  <si>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</si>
  <si>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</si>
  <si>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</si>
  <si>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</si>
  <si>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</si>
  <si>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</si>
  <si>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</si>
  <si>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</si>
  <si>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</si>
  <si>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</si>
  <si>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</si>
  <si>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</si>
  <si>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</si>
  <si>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</si>
  <si>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</si>
  <si>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</si>
  <si>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</si>
  <si>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</si>
  <si>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</si>
  <si>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</si>
  <si>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</si>
  <si>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</si>
  <si>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</si>
  <si>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</si>
  <si>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</si>
  <si>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</si>
  <si>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</si>
  <si>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</si>
  <si>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</si>
  <si>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</si>
  <si>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</si>
  <si>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</si>
  <si>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</si>
  <si>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</si>
  <si>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</si>
  <si>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</si>
  <si>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</si>
  <si>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</si>
  <si>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</si>
  <si>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</si>
  <si>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</si>
  <si>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</si>
  <si>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</si>
  <si>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</si>
  <si>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</si>
  <si>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</si>
  <si>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</si>
  <si>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</si>
  <si>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</si>
  <si>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</si>
  <si>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</si>
  <si>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</si>
  <si>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</si>
  <si>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</si>
  <si>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</si>
  <si>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</si>
  <si>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</si>
  <si>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</si>
  <si>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</si>
  <si>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</si>
  <si>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</si>
  <si>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</si>
  <si>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</si>
  <si>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</si>
  <si>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</si>
  <si>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</si>
  <si>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</si>
  <si>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</si>
  <si>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</si>
  <si>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</si>
  <si>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</si>
  <si>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</si>
  <si>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</si>
  <si>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</si>
  <si>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</si>
  <si>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</si>
  <si>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</si>
  <si>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</si>
  <si>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</si>
  <si>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</si>
  <si>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</si>
  <si>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</si>
  <si>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</si>
  <si>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</si>
  <si>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</si>
  <si>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</si>
  <si>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</si>
  <si>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</si>
  <si>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</si>
  <si>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</si>
  <si>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</si>
  <si>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</si>
  <si>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</si>
  <si>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</si>
  <si>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</si>
  <si>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</si>
  <si>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</si>
  <si>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</si>
  <si>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</si>
  <si>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</si>
  <si>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</si>
  <si>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</si>
  <si>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</si>
  <si>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</si>
  <si>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</si>
  <si>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</si>
  <si>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</si>
  <si>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</si>
  <si>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</si>
  <si>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</si>
  <si>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</si>
  <si>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</si>
  <si>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</si>
  <si>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</si>
  <si>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</si>
  <si>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</si>
  <si>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</si>
  <si>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</si>
  <si>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</si>
  <si>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</si>
  <si>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</si>
  <si>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</si>
  <si>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</si>
  <si>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</si>
  <si>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</si>
  <si>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</si>
  <si>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</si>
  <si>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</si>
  <si>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</si>
  <si>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</si>
  <si>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</si>
  <si>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</si>
  <si>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</si>
  <si>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</si>
  <si>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</si>
  <si>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</si>
  <si>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</si>
  <si>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</si>
  <si>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</si>
  <si>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</si>
  <si>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</si>
  <si>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</si>
  <si>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</si>
  <si>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</si>
  <si>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</si>
  <si>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</si>
  <si>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</si>
  <si>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</si>
  <si>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</si>
  <si>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</si>
  <si>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</si>
  <si>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</si>
  <si>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</si>
  <si>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</si>
  <si>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</si>
  <si>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</si>
  <si>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</si>
  <si>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</si>
  <si>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</si>
  <si>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</si>
  <si>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</si>
  <si>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</si>
  <si>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</si>
  <si>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</si>
  <si>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</si>
  <si>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</si>
  <si>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</si>
  <si>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</si>
  <si>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</si>
  <si>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</si>
  <si>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</si>
  <si>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</si>
  <si>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</si>
  <si>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</si>
  <si>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</si>
  <si>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</si>
  <si>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</si>
  <si>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</si>
  <si>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</si>
  <si>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</si>
  <si>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</si>
  <si>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</si>
  <si>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</si>
  <si>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</si>
  <si>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</si>
  <si>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</si>
  <si>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</si>
  <si>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</si>
  <si>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</si>
  <si>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</si>
  <si>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</si>
  <si>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</si>
  <si>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</si>
  <si>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</si>
  <si>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</si>
  <si>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</si>
  <si>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</si>
  <si>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</si>
  <si>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</si>
  <si>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</si>
  <si>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</si>
  <si>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</si>
  <si>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</si>
  <si>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</si>
  <si>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</si>
  <si>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</si>
  <si>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</si>
  <si>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</si>
  <si>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</si>
  <si>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</si>
  <si>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</si>
  <si>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</si>
  <si>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</si>
  <si>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</si>
  <si>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</si>
  <si>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</si>
  <si>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</si>
  <si>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</si>
  <si>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</si>
  <si>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</si>
  <si>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</si>
  <si>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</si>
  <si>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</si>
  <si>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</si>
  <si>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</si>
  <si>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</si>
  <si>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</si>
  <si>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</si>
  <si>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</si>
  <si>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</si>
  <si>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</si>
  <si>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</si>
  <si>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</si>
  <si>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</si>
  <si>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</si>
  <si>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</si>
  <si>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</si>
  <si>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</si>
  <si>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</si>
  <si>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</si>
  <si>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</si>
  <si>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</si>
  <si>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</si>
  <si>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</si>
  <si>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</si>
  <si>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</si>
  <si>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</si>
  <si>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</si>
  <si>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</si>
  <si>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</si>
  <si>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</si>
  <si>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</si>
  <si>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</si>
  <si>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</si>
  <si>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</si>
  <si>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</si>
  <si>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</si>
  <si>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</si>
  <si>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</si>
  <si>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</si>
  <si>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</si>
  <si>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</si>
  <si>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</si>
  <si>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</si>
  <si>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</si>
  <si>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</si>
  <si>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</si>
  <si>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</si>
  <si>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</si>
  <si>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</si>
  <si>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</si>
  <si>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</si>
  <si>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</si>
  <si>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</si>
  <si>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</si>
  <si>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</si>
  <si>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</si>
  <si>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</si>
  <si>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</si>
  <si>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</si>
  <si>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</si>
  <si>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</si>
  <si>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</si>
  <si>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</si>
  <si>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</si>
  <si>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</si>
  <si>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</si>
  <si>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</si>
  <si>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</si>
  <si>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</si>
  <si>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</si>
  <si>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</si>
  <si>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</si>
  <si>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</si>
  <si>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</si>
  <si>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</si>
  <si>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</si>
  <si>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</si>
  <si>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</si>
  <si>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</si>
  <si>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</si>
  <si>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</si>
  <si>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</si>
  <si>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</si>
  <si>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</si>
  <si>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</si>
  <si>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</si>
  <si>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</si>
  <si>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</si>
  <si>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</si>
  <si>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</si>
  <si>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</si>
  <si>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</si>
  <si>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</si>
  <si>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</si>
  <si>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</si>
  <si>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</si>
  <si>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</si>
  <si>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</si>
  <si>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</si>
  <si>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</si>
  <si>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</si>
  <si>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</si>
  <si>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</si>
  <si>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</si>
  <si>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</si>
  <si>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</si>
  <si>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</si>
  <si>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</si>
  <si>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</si>
  <si>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</si>
  <si>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</si>
  <si>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</si>
  <si>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</si>
  <si>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</si>
  <si>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</si>
  <si>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</si>
  <si>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</si>
  <si>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</si>
  <si>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</si>
  <si>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</si>
  <si>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</si>
  <si>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</si>
  <si>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</si>
  <si>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</si>
  <si>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</si>
  <si>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</si>
  <si>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</si>
  <si>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</si>
  <si>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</si>
  <si>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</si>
  <si>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</si>
  <si>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</si>
  <si>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</si>
  <si>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</si>
  <si>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</si>
  <si>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</si>
  <si>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</si>
  <si>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</si>
  <si>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</si>
  <si>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</si>
  <si>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</si>
  <si>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</si>
  <si>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</si>
  <si>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</si>
  <si>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</si>
  <si>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</si>
  <si>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</si>
  <si>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</si>
  <si>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</si>
  <si>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</si>
  <si>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</si>
  <si>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</si>
  <si>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</si>
  <si>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</si>
  <si>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</si>
  <si>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</si>
  <si>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</si>
  <si>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</si>
  <si>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</si>
  <si>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</si>
  <si>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</si>
  <si>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</si>
  <si>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</si>
  <si>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</si>
  <si>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</si>
  <si>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</si>
  <si>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</si>
  <si>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</si>
  <si>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</si>
  <si>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</si>
  <si>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</si>
  <si>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</si>
  <si>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</si>
  <si>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</si>
  <si>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</si>
  <si>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</si>
  <si>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</si>
  <si>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</si>
  <si>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</si>
  <si>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</si>
  <si>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</si>
  <si>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</si>
  <si>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</si>
  <si>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</si>
  <si>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</si>
  <si>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</si>
  <si>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</si>
  <si>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</si>
  <si>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</si>
  <si>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</si>
  <si>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</si>
  <si>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</si>
  <si>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</si>
  <si>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</si>
  <si>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</si>
  <si>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</si>
  <si>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</si>
  <si>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</si>
  <si>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</si>
  <si>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</si>
  <si>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</si>
  <si>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</si>
  <si>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</si>
  <si>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</si>
  <si>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</si>
  <si>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</si>
  <si>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</si>
  <si>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</si>
  <si>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</si>
  <si>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</si>
  <si>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</si>
  <si>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</si>
  <si>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</si>
  <si>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</si>
  <si>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</si>
  <si>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</si>
  <si>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</si>
  <si>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</si>
  <si>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</si>
  <si>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</si>
  <si>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</si>
  <si>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</si>
  <si>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</si>
  <si>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</si>
  <si>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</si>
  <si>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</si>
  <si>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</si>
  <si>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</si>
  <si>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</si>
  <si>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</si>
  <si>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</si>
  <si>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</si>
  <si>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</si>
  <si>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</si>
  <si>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</si>
  <si>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</si>
  <si>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</si>
  <si>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</si>
  <si>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</si>
  <si>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</si>
  <si>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</si>
  <si>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</si>
  <si>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</si>
  <si>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</si>
  <si>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</si>
  <si>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</si>
  <si>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</si>
  <si>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</si>
  <si>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</si>
  <si>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</si>
  <si>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</si>
  <si>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</si>
  <si>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</si>
  <si>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</si>
  <si>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</si>
  <si>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</si>
  <si>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</si>
  <si>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</si>
  <si>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</si>
  <si>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</si>
  <si>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</si>
  <si>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</si>
  <si>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</si>
  <si>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</si>
  <si>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</si>
  <si>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</si>
  <si>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</si>
  <si>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</si>
  <si>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</si>
  <si>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</si>
  <si>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</si>
  <si>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</si>
  <si>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</si>
  <si>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</si>
  <si>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</si>
  <si>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</si>
  <si>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</si>
  <si>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</si>
  <si>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</si>
  <si>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</si>
  <si>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</si>
  <si>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</si>
  <si>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</si>
  <si>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</si>
  <si>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</si>
  <si>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</si>
  <si>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</si>
  <si>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</si>
  <si>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</si>
  <si>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</si>
  <si>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</si>
  <si>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</si>
  <si>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</si>
  <si>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</si>
  <si>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</si>
  <si>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</si>
  <si>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</si>
  <si>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</si>
  <si>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</si>
  <si>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</si>
  <si>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</si>
  <si>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</si>
  <si>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</si>
  <si>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</si>
  <si>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</si>
  <si>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</si>
  <si>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</si>
  <si>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</si>
  <si>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</si>
  <si>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</si>
  <si>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</si>
  <si>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</si>
  <si>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</si>
  <si>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</si>
  <si>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</si>
  <si>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</si>
  <si>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</si>
  <si>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</si>
  <si>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</si>
  <si>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</si>
  <si>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</si>
  <si>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</si>
  <si>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</si>
  <si>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</si>
  <si>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</si>
  <si>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</si>
  <si>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</si>
  <si>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</si>
  <si>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</si>
  <si>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</si>
  <si>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</si>
  <si>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</si>
  <si>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</si>
  <si>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</si>
  <si>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</si>
  <si>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</si>
  <si>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</si>
  <si>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</si>
  <si>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</si>
  <si>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</si>
  <si>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</si>
  <si>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</si>
  <si>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</si>
  <si>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</si>
  <si>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</si>
  <si>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</si>
  <si>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</si>
  <si>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</si>
  <si>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</si>
  <si>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</si>
  <si>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</si>
  <si>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</si>
  <si>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</si>
  <si>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</si>
  <si>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</si>
  <si>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</si>
  <si>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</si>
  <si>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</si>
  <si>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</si>
  <si>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</si>
  <si>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</si>
  <si>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</si>
  <si>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</si>
  <si>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</si>
  <si>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</si>
  <si>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</si>
  <si>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</si>
  <si>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</si>
  <si>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</si>
  <si>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</si>
  <si>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</si>
  <si>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</si>
  <si>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</si>
  <si>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</si>
  <si>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</si>
  <si>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</si>
  <si>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</si>
  <si>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</si>
  <si>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</si>
  <si>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</si>
  <si>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</si>
  <si>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</si>
  <si>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</si>
  <si>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</si>
  <si>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</si>
  <si>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</si>
  <si>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</si>
  <si>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</si>
  <si>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</si>
  <si>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</si>
  <si>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</si>
  <si>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</si>
  <si>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</si>
  <si>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</si>
  <si>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</si>
  <si>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</si>
  <si>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</si>
  <si>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</si>
  <si>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</si>
  <si>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</si>
  <si>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</si>
  <si>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</si>
  <si>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</si>
  <si>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</si>
  <si>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</si>
  <si>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</si>
  <si>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</si>
  <si>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</si>
  <si>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</si>
  <si>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</si>
  <si>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</si>
  <si>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</si>
  <si>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</si>
  <si>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</si>
  <si>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</si>
  <si>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</si>
  <si>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</si>
  <si>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</si>
  <si>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</si>
  <si>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</si>
  <si>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</si>
  <si>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</si>
  <si>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</si>
  <si>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</si>
  <si>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</si>
  <si>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</si>
  <si>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</si>
  <si>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</si>
  <si>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</si>
  <si>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</si>
  <si>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</si>
  <si>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</si>
  <si>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</si>
  <si>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</si>
  <si>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</si>
  <si>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</si>
  <si>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</si>
  <si>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</si>
  <si>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</si>
  <si>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</si>
  <si>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</si>
  <si>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</si>
  <si>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</si>
  <si>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</si>
  <si>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</si>
  <si>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</si>
  <si>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</si>
  <si>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</si>
  <si>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</si>
  <si>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</si>
  <si>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</si>
  <si>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</si>
  <si>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</si>
  <si>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</si>
  <si>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</si>
  <si>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</si>
  <si>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</si>
  <si>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</si>
  <si>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</si>
  <si>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</si>
  <si>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</si>
  <si>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</si>
  <si>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</si>
  <si>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</si>
  <si>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</si>
  <si>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</si>
  <si>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</si>
  <si>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</si>
  <si>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</si>
  <si>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</si>
  <si>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</si>
  <si>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</si>
  <si>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</si>
  <si>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</si>
  <si>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</si>
  <si>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</si>
  <si>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</si>
  <si>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</si>
  <si>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</si>
  <si>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</si>
  <si>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</si>
  <si>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</si>
  <si>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</si>
  <si>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</si>
  <si>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</si>
  <si>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</si>
  <si>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</si>
  <si>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</si>
  <si>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</si>
  <si>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</si>
  <si>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</si>
  <si>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</si>
  <si>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</si>
  <si>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</si>
  <si>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</si>
  <si>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</si>
  <si>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</si>
  <si>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</si>
  <si>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</si>
  <si>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</si>
  <si>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</si>
  <si>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</si>
  <si>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</si>
  <si>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</si>
  <si>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</si>
  <si>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</si>
  <si>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</si>
  <si>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</si>
  <si>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</si>
  <si>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</si>
  <si>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</si>
  <si>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</si>
  <si>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</si>
  <si>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</si>
  <si>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</si>
  <si>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</si>
  <si>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</si>
  <si>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</si>
  <si>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</si>
  <si>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</si>
  <si>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</si>
  <si>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</si>
  <si>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</si>
  <si>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</si>
  <si>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</si>
  <si>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</si>
  <si>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</si>
  <si>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</si>
  <si>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</si>
  <si>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</si>
  <si>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</si>
  <si>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</si>
  <si>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</si>
  <si>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</si>
  <si>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</si>
  <si>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</si>
  <si>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</si>
  <si>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</si>
  <si>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</si>
  <si>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</si>
  <si>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</si>
  <si>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</si>
  <si>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</si>
  <si>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</si>
  <si>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</si>
  <si>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</si>
  <si>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</si>
  <si>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</si>
  <si>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</si>
  <si>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</si>
  <si>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</si>
  <si>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</si>
  <si>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</si>
  <si>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</si>
  <si>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</si>
  <si>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</si>
  <si>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</si>
  <si>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</si>
  <si>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</si>
  <si>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</si>
  <si>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</si>
  <si>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</si>
  <si>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</si>
  <si>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</si>
  <si>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</si>
  <si>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</si>
  <si>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</si>
  <si>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</si>
  <si>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</si>
  <si>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</si>
  <si>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</si>
  <si>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</si>
  <si>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</si>
  <si>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</si>
  <si>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</si>
  <si>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</si>
  <si>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</si>
  <si>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</si>
  <si>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</si>
  <si>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</si>
  <si>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</si>
  <si>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</si>
  <si>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</si>
  <si>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</si>
  <si>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</si>
  <si>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</si>
  <si>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</si>
  <si>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</si>
  <si>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</si>
  <si>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</si>
  <si>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</si>
  <si>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</si>
  <si>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</si>
  <si>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</si>
  <si>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</si>
  <si>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</si>
  <si>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</si>
  <si>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</si>
  <si>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</si>
  <si>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</si>
  <si>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</si>
  <si>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</si>
  <si>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</si>
  <si>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</si>
  <si>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</si>
  <si>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</si>
  <si>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</si>
  <si>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</si>
  <si>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</si>
  <si>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</si>
  <si>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</si>
  <si>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</si>
  <si>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</si>
  <si>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</si>
  <si>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</si>
  <si>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</si>
  <si>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</si>
  <si>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</si>
  <si>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</si>
  <si>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</si>
  <si>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</si>
  <si>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</si>
  <si>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</si>
  <si>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</si>
  <si>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</si>
  <si>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</si>
  <si>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</si>
  <si>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</si>
  <si>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</si>
  <si>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</si>
  <si>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</si>
  <si>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</si>
  <si>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</si>
  <si>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</si>
  <si>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</si>
  <si>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</si>
  <si>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</si>
  <si>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</si>
  <si>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</si>
  <si>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</si>
  <si>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</si>
  <si>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</si>
  <si>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</si>
  <si>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</si>
  <si>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</si>
  <si>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</si>
  <si>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</si>
  <si>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</si>
  <si>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</si>
  <si>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</si>
  <si>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</si>
  <si>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</si>
  <si>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</si>
  <si>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</si>
  <si>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</si>
  <si>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</si>
  <si>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</si>
  <si>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</si>
  <si>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</si>
  <si>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</si>
  <si>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</si>
  <si>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</si>
  <si>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</si>
  <si>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</si>
  <si>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</si>
  <si>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</si>
  <si>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</si>
  <si>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</si>
  <si>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</si>
  <si>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</si>
  <si>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</si>
  <si>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</si>
  <si>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</si>
  <si>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</si>
  <si>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</si>
  <si>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</si>
  <si>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</si>
  <si>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</si>
  <si>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</si>
  <si>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</si>
  <si>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</si>
  <si>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</si>
  <si>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</si>
  <si>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</si>
  <si>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</si>
  <si>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</si>
  <si>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</si>
  <si>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</si>
  <si>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</si>
  <si>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</si>
  <si>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</si>
  <si>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</si>
  <si>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</si>
  <si>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</si>
  <si>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</si>
  <si>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</si>
  <si>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</si>
  <si>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</si>
  <si>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</si>
  <si>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</si>
  <si>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</si>
  <si>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</si>
  <si>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</si>
  <si>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</si>
  <si>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</si>
  <si>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</si>
  <si>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</si>
  <si>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</si>
  <si>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</si>
  <si>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</si>
  <si>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</si>
  <si>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</si>
  <si>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</si>
  <si>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</si>
  <si>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</si>
  <si>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</si>
  <si>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</si>
  <si>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</si>
  <si>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</si>
  <si>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</si>
  <si>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</si>
  <si>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</si>
  <si>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</si>
  <si>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</si>
  <si>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</si>
  <si>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</si>
  <si>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</si>
  <si>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</si>
  <si>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</si>
  <si>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</si>
  <si>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</si>
  <si>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</si>
  <si>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</si>
  <si>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</si>
  <si>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</si>
  <si>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</si>
  <si>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</si>
  <si>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</si>
  <si>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</si>
  <si>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</si>
  <si>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</si>
  <si>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</si>
  <si>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</si>
  <si>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</si>
  <si>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</si>
  <si>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</si>
  <si>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</si>
  <si>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</si>
  <si>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</si>
  <si>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</si>
  <si>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</si>
  <si>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</si>
  <si>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</si>
  <si>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</si>
  <si>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</si>
  <si>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</si>
  <si>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</si>
  <si>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</si>
  <si>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</si>
  <si>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</si>
  <si>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</si>
  <si>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</si>
  <si>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</si>
  <si>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</si>
  <si>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</si>
  <si>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</si>
  <si>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</si>
  <si>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</si>
  <si>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</si>
  <si>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</si>
  <si>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</si>
  <si>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</si>
  <si>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</si>
  <si>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</si>
  <si>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</si>
  <si>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</si>
  <si>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</si>
  <si>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</si>
  <si>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</si>
  <si>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</si>
  <si>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</si>
  <si>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</si>
  <si>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</si>
  <si>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</si>
  <si>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</si>
  <si>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</si>
  <si>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</si>
  <si>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</si>
  <si>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</si>
  <si>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</si>
  <si>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</si>
  <si>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</si>
  <si>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</si>
  <si>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</si>
  <si>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</si>
  <si>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</si>
  <si>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</si>
  <si>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</si>
  <si>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</si>
  <si>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</si>
  <si>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</si>
  <si>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</si>
  <si>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</si>
  <si>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</si>
  <si>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</si>
  <si>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</si>
  <si>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</si>
  <si>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</si>
  <si>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</si>
  <si>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</si>
  <si>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</si>
  <si>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</si>
  <si>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</si>
  <si>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</si>
  <si>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</si>
  <si>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</si>
  <si>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</si>
  <si>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</si>
  <si>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</si>
  <si>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</si>
  <si>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</si>
  <si>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</si>
  <si>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</si>
  <si>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</si>
  <si>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</si>
  <si>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</si>
  <si>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</si>
  <si>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</si>
  <si>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</si>
  <si>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</si>
  <si>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</si>
  <si>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</si>
  <si>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</si>
  <si>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</si>
  <si>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</si>
  <si>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</si>
  <si>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</si>
  <si>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</si>
  <si>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</si>
  <si>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</si>
  <si>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</si>
  <si>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</si>
  <si>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</si>
  <si>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</si>
  <si>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</si>
  <si>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</si>
  <si>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</si>
  <si>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</si>
  <si>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</si>
  <si>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</si>
  <si>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</si>
  <si>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</si>
  <si>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</si>
  <si>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</si>
  <si>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</si>
  <si>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</si>
  <si>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</si>
  <si>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</si>
  <si>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</si>
  <si>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</si>
  <si>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</si>
  <si>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</si>
  <si>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</si>
  <si>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</si>
  <si>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</si>
  <si>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</si>
  <si>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</si>
  <si>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</si>
  <si>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</si>
  <si>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</si>
  <si>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</si>
  <si>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</si>
  <si>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</si>
  <si>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</si>
  <si>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</si>
  <si>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</si>
  <si>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</si>
  <si>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</si>
  <si>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</si>
  <si>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</si>
  <si>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</si>
  <si>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</si>
  <si>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</si>
  <si>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</si>
  <si>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</si>
  <si>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</si>
  <si>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</si>
  <si>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</si>
  <si>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</si>
  <si>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</si>
  <si>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</si>
  <si>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</si>
  <si>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</si>
  <si>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</si>
  <si>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</si>
  <si>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</si>
  <si>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</si>
  <si>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</si>
  <si>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</si>
  <si>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</si>
  <si>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</si>
  <si>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</si>
  <si>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</si>
  <si>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</si>
  <si>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</si>
  <si>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</si>
  <si>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</si>
  <si>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</si>
  <si>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</si>
  <si>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</si>
  <si>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</si>
  <si>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</si>
  <si>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</si>
  <si>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</si>
  <si>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</si>
  <si>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</si>
  <si>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</si>
  <si>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</si>
  <si>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</si>
  <si>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</si>
  <si>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</si>
  <si>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</si>
  <si>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</si>
  <si>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</si>
  <si>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</si>
  <si>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</si>
  <si>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</si>
  <si>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</si>
  <si>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</si>
  <si>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</si>
  <si>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</si>
  <si>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</si>
  <si>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</si>
  <si>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</si>
  <si>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</si>
  <si>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</si>
  <si>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</si>
  <si>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</si>
  <si>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</si>
  <si>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</si>
  <si>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</si>
  <si>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</si>
  <si>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</si>
  <si>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</si>
  <si>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</si>
  <si>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</si>
  <si>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</si>
  <si>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</si>
  <si>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</si>
  <si>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</si>
  <si>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</si>
  <si>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</si>
  <si>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</si>
  <si>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</si>
  <si>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</si>
  <si>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</si>
  <si>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</si>
  <si>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</si>
  <si>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</si>
  <si>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</si>
  <si>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</si>
  <si>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</si>
  <si>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</si>
  <si>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</si>
  <si>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</si>
  <si>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</si>
  <si>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</si>
  <si>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</si>
  <si>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</si>
  <si>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</si>
  <si>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</si>
  <si>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</si>
  <si>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</si>
  <si>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</si>
  <si>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</si>
  <si>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</si>
  <si>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</si>
  <si>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</si>
  <si>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</si>
  <si>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</si>
  <si>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</si>
  <si>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</si>
  <si>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</si>
  <si>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</si>
  <si>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</si>
  <si>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</si>
  <si>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</si>
  <si>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</si>
  <si>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</si>
  <si>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</si>
  <si>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</si>
  <si>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</si>
  <si>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</si>
  <si>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</si>
  <si>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</si>
  <si>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</si>
  <si>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</si>
  <si>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</si>
  <si>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</si>
  <si>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</si>
  <si>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</si>
  <si>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</si>
  <si>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</si>
  <si>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</si>
  <si>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</si>
  <si>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</si>
  <si>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</si>
  <si>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</si>
  <si>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</si>
  <si>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</si>
  <si>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</si>
  <si>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</si>
  <si>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</si>
  <si>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</si>
  <si>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</si>
  <si>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</si>
  <si>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</si>
  <si>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</si>
  <si>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</si>
  <si>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</si>
  <si>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</si>
  <si>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</si>
  <si>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</si>
  <si>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</si>
  <si>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</si>
  <si>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</si>
  <si>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</si>
  <si>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</si>
  <si>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</si>
  <si>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</si>
  <si>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</si>
  <si>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</si>
  <si>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</si>
  <si>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</si>
  <si>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</si>
  <si>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</si>
  <si>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</si>
  <si>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</si>
  <si>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</si>
  <si>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</si>
  <si>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</si>
  <si>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</si>
  <si>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</si>
  <si>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</si>
  <si>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</si>
  <si>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</si>
  <si>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</si>
  <si>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</si>
  <si>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</si>
  <si>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</si>
  <si>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</si>
  <si>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</si>
  <si>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</si>
  <si>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</si>
  <si>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</si>
  <si>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</si>
  <si>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</si>
  <si>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</si>
  <si>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</si>
  <si>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</si>
  <si>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</si>
  <si>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</si>
  <si>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</si>
  <si>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</si>
  <si>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</si>
  <si>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</si>
  <si>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</si>
  <si>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</si>
  <si>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</si>
  <si>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</si>
  <si>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</si>
  <si>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</si>
  <si>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</si>
  <si>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</si>
  <si>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</si>
  <si>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</si>
  <si>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</si>
  <si>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</si>
  <si>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</si>
  <si>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</si>
  <si>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</si>
  <si>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</si>
  <si>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</si>
  <si>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</si>
  <si>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</si>
  <si>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</si>
  <si>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</si>
  <si>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</si>
  <si>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</si>
  <si>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</si>
  <si>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</si>
  <si>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</si>
  <si>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</si>
  <si>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</si>
  <si>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</si>
  <si>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</si>
  <si>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</si>
  <si>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</si>
  <si>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</si>
  <si>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</si>
  <si>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</si>
  <si>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</si>
  <si>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</si>
  <si>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</si>
  <si>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</si>
  <si>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</si>
  <si>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</si>
  <si>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</si>
  <si>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</si>
  <si>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</si>
  <si>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</si>
  <si>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</si>
  <si>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</si>
  <si>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</si>
  <si>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</si>
  <si>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</si>
  <si>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</si>
  <si>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</si>
  <si>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</si>
  <si>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</si>
  <si>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</si>
  <si>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</si>
  <si>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</si>
  <si>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</si>
  <si>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</si>
  <si>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</si>
  <si>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</si>
  <si>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</si>
  <si>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</si>
  <si>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</si>
  <si>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</si>
  <si>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</si>
  <si>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</si>
  <si>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</si>
  <si>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</si>
  <si>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</si>
  <si>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</si>
  <si>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</si>
  <si>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</si>
  <si>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</si>
  <si>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</si>
  <si>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</si>
  <si>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</si>
  <si>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</si>
  <si>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</si>
  <si>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</si>
  <si>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</si>
  <si>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</si>
  <si>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</si>
  <si>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</si>
  <si>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</si>
  <si>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</si>
  <si>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</si>
  <si>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</si>
  <si>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</si>
  <si>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</si>
  <si>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</si>
  <si>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</si>
  <si>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</si>
  <si>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</si>
  <si>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</si>
  <si>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</si>
  <si>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</si>
  <si>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</si>
  <si>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</si>
  <si>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</si>
  <si>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</si>
  <si>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</si>
  <si>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</si>
  <si>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</si>
  <si>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</si>
  <si>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</si>
  <si>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</si>
  <si>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</si>
  <si>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</si>
  <si>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</si>
  <si>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</si>
  <si>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</si>
  <si>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</si>
  <si>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</si>
  <si>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</si>
  <si>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</si>
  <si>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</si>
  <si>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</si>
  <si>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</si>
  <si>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</si>
  <si>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</si>
  <si>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</si>
  <si>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</si>
  <si>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</si>
  <si>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</si>
  <si>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</si>
  <si>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</si>
  <si>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</si>
  <si>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</si>
  <si>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</si>
  <si>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</si>
  <si>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</si>
  <si>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</si>
  <si>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</si>
  <si>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</si>
  <si>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</si>
  <si>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</si>
  <si>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</si>
  <si>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</si>
  <si>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</si>
  <si>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</si>
  <si>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</si>
  <si>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</si>
  <si>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</si>
  <si>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</si>
  <si>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</si>
  <si>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</si>
  <si>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</si>
  <si>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</si>
  <si>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</si>
  <si>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</si>
  <si>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</si>
  <si>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</si>
  <si>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</si>
  <si>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</si>
  <si>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</si>
  <si>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</si>
  <si>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</si>
  <si>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</si>
  <si>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</si>
  <si>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</si>
  <si>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</si>
  <si>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</si>
  <si>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</si>
  <si>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</si>
  <si>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</si>
  <si>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</si>
  <si>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</si>
  <si>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</si>
  <si>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</si>
  <si>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</si>
  <si>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</si>
  <si>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</si>
  <si>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</si>
  <si>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</si>
  <si>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</si>
  <si>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</si>
  <si>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</si>
  <si>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</si>
  <si>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</si>
  <si>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</si>
  <si>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</si>
  <si>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</si>
  <si>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</si>
  <si>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</si>
  <si>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</si>
  <si>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</si>
  <si>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</si>
  <si>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</si>
  <si>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</si>
  <si>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</si>
  <si>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</si>
  <si>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</si>
  <si>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</si>
  <si>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</si>
  <si>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</si>
  <si>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</si>
  <si>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</si>
  <si>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</si>
  <si>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</si>
  <si>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</si>
  <si>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</si>
  <si>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</si>
  <si>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</si>
  <si>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</si>
  <si>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</si>
  <si>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</si>
  <si>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</si>
  <si>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</si>
  <si>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</si>
  <si>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</si>
  <si>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</si>
  <si>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</si>
  <si>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</si>
  <si>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</si>
  <si>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</si>
  <si>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</si>
  <si>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</si>
  <si>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</si>
  <si>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</si>
  <si>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</si>
  <si>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</si>
  <si>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</si>
  <si>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</si>
  <si>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</si>
  <si>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</si>
  <si>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</si>
  <si>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</si>
  <si>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</si>
  <si>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</si>
  <si>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</si>
  <si>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</si>
  <si>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</si>
  <si>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</si>
  <si>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</si>
  <si>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</si>
  <si>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</si>
  <si>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</si>
  <si>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</si>
  <si>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</si>
  <si>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</si>
  <si>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</si>
  <si>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</si>
  <si>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</si>
  <si>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</si>
  <si>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</si>
  <si>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</si>
  <si>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</si>
  <si>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</si>
  <si>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</si>
  <si>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</si>
  <si>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</si>
  <si>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</si>
  <si>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</si>
  <si>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</si>
  <si>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</si>
  <si>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</si>
  <si>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</si>
  <si>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</si>
  <si>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</si>
  <si>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</si>
  <si>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</si>
  <si>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</si>
  <si>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</si>
  <si>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</si>
  <si>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</si>
  <si>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</si>
  <si>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</si>
  <si>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</si>
  <si>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</si>
  <si>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</si>
  <si>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</si>
  <si>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</si>
  <si>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</si>
  <si>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</si>
  <si>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</si>
  <si>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</si>
  <si>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</si>
  <si>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</si>
  <si>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</si>
  <si>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</si>
  <si>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</si>
  <si>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</si>
  <si>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</si>
  <si>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</si>
  <si>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</si>
  <si>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</si>
  <si>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</si>
  <si>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</si>
  <si>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</si>
  <si>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</si>
  <si>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</si>
  <si>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</si>
  <si>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</si>
  <si>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</si>
  <si>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</si>
  <si>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</si>
  <si>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</si>
  <si>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</si>
  <si>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</si>
  <si>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</si>
  <si>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</si>
  <si>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</si>
  <si>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</si>
  <si>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</si>
  <si>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</si>
  <si>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</si>
  <si>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</si>
  <si>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</si>
  <si>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</si>
  <si>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</si>
  <si>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</si>
  <si>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</si>
  <si>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</si>
  <si>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</si>
  <si>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</si>
  <si>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</si>
  <si>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</si>
  <si>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</si>
  <si>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</si>
  <si>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</si>
  <si>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</si>
  <si>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</si>
  <si>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</si>
  <si>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</si>
  <si>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</si>
  <si>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</si>
  <si>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</si>
  <si>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</si>
  <si>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</si>
  <si>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</si>
  <si>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</si>
  <si>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</si>
  <si>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</si>
  <si>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</si>
  <si>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</si>
  <si>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</si>
  <si>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</si>
  <si>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</si>
  <si>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</si>
  <si>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</si>
  <si>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</si>
  <si>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</si>
  <si>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</si>
  <si>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</si>
  <si>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</si>
  <si>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</si>
  <si>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</si>
  <si>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</si>
  <si>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</si>
  <si>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</si>
  <si>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</si>
  <si>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</si>
  <si>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</si>
  <si>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</si>
  <si>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</si>
  <si>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</si>
  <si>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</si>
  <si>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</si>
  <si>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</si>
  <si>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</si>
  <si>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</si>
  <si>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</si>
  <si>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</si>
  <si>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</si>
  <si>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</si>
  <si>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</si>
  <si>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</si>
  <si>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</si>
  <si>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</si>
  <si>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</si>
  <si>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</si>
  <si>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</si>
  <si>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</si>
  <si>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</si>
  <si>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</si>
  <si>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</si>
  <si>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</si>
  <si>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</si>
  <si>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</si>
  <si>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</si>
  <si>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</si>
  <si>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</si>
  <si>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</si>
  <si>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</si>
  <si>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</si>
  <si>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</si>
  <si>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</si>
  <si>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</si>
  <si>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</si>
  <si>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</si>
  <si>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</si>
  <si>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</si>
  <si>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</si>
  <si>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</si>
  <si>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</si>
  <si>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</si>
  <si>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</si>
  <si>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</si>
  <si>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</si>
  <si>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</si>
  <si>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</si>
  <si>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</si>
  <si>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</si>
  <si>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</si>
  <si>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</si>
  <si>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</si>
  <si>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</si>
  <si>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</si>
  <si>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</si>
  <si>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</si>
  <si>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</si>
  <si>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</si>
  <si>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</si>
  <si>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</si>
  <si>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</si>
  <si>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</si>
  <si>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</si>
  <si>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</si>
  <si>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</si>
  <si>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</si>
  <si>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</si>
  <si>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</si>
  <si>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</si>
  <si>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</si>
  <si>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</si>
  <si>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</si>
  <si>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</si>
  <si>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</si>
  <si>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</si>
  <si>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</si>
  <si>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</si>
  <si>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</si>
  <si>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</si>
  <si>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</si>
  <si>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</si>
  <si>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</si>
  <si>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</si>
  <si>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</si>
  <si>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</si>
  <si>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</si>
  <si>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</si>
  <si>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</si>
  <si>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</si>
  <si>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</si>
  <si>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</si>
  <si>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</si>
  <si>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</si>
  <si>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</si>
  <si>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</si>
  <si>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</si>
  <si>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</si>
  <si>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</si>
  <si>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</si>
  <si>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</si>
  <si>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</si>
  <si>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</si>
  <si>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</si>
  <si>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</si>
  <si>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</si>
  <si>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</si>
  <si>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</si>
  <si>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</si>
  <si>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</si>
  <si>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</si>
  <si>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</si>
  <si>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</si>
  <si>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</si>
  <si>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</si>
  <si>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</si>
  <si>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</si>
  <si>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</si>
  <si>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</si>
  <si>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</si>
  <si>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</si>
  <si>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</si>
  <si>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</si>
  <si>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</si>
  <si>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</si>
  <si>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</si>
  <si>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</si>
  <si>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</si>
  <si>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</si>
  <si>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</si>
  <si>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</si>
  <si>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</si>
  <si>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</si>
  <si>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</si>
  <si>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</si>
  <si>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</si>
  <si>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</si>
  <si>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</si>
  <si>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</si>
  <si>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</si>
  <si>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</si>
  <si>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</si>
  <si>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</si>
  <si>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</si>
  <si>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</si>
  <si>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</si>
  <si>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</si>
  <si>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</si>
  <si>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</si>
  <si>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</si>
  <si>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</si>
  <si>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</si>
  <si>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</si>
  <si>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</si>
  <si>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</si>
  <si>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</si>
  <si>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</si>
  <si>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</si>
  <si>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</si>
  <si>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</si>
  <si>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</si>
  <si>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</si>
  <si>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</si>
  <si>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</si>
  <si>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</si>
  <si>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</si>
  <si>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</si>
  <si>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</si>
  <si>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</si>
  <si>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</si>
  <si>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</si>
  <si>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</si>
  <si>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</si>
  <si>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</si>
  <si>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</si>
  <si>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</si>
  <si>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</si>
  <si>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</si>
  <si>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</si>
  <si>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</si>
  <si>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</si>
  <si>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</si>
  <si>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</si>
  <si>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</si>
  <si>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</si>
  <si>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</si>
  <si>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</si>
  <si>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</si>
  <si>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</si>
  <si>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</si>
  <si>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</si>
  <si>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</si>
  <si>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</si>
  <si>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</si>
  <si>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</si>
  <si>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</si>
  <si>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</si>
  <si>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</si>
  <si>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</si>
  <si>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</si>
  <si>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</si>
  <si>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</si>
  <si>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</si>
  <si>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</si>
  <si>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</si>
  <si>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</si>
  <si>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</si>
  <si>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</si>
  <si>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</si>
  <si>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</si>
  <si>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</si>
  <si>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</si>
  <si>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</si>
  <si>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</si>
  <si>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</si>
  <si>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</si>
  <si>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</si>
  <si>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</si>
  <si>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</si>
  <si>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</si>
  <si>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</si>
  <si>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</si>
  <si>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</si>
  <si>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</si>
  <si>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</si>
  <si>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</si>
  <si>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</si>
  <si>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</si>
  <si>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</si>
  <si>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</si>
  <si>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</si>
  <si>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</si>
  <si>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</si>
  <si>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</si>
  <si>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</si>
  <si>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</si>
  <si>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</si>
  <si>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</si>
  <si>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</si>
  <si>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</si>
  <si>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</si>
  <si>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</si>
  <si>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</si>
  <si>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</si>
  <si>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</si>
  <si>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</si>
  <si>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</si>
  <si>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</si>
  <si>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</si>
  <si>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</si>
  <si>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</si>
  <si>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</si>
  <si>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</si>
  <si>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</si>
  <si>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</si>
  <si>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</si>
  <si>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</si>
  <si>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</si>
  <si>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</si>
  <si>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</si>
  <si>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</si>
  <si>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</si>
  <si>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</si>
  <si>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</si>
  <si>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</si>
  <si>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</si>
  <si>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</si>
  <si>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</si>
  <si>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</si>
  <si>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</si>
  <si>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</si>
  <si>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</si>
  <si>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</si>
  <si>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</si>
  <si>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</si>
  <si>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</si>
  <si>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</si>
  <si>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</si>
  <si>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</si>
  <si>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</si>
  <si>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</si>
  <si>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</si>
  <si>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</si>
  <si>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</si>
  <si>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</si>
  <si>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</si>
  <si>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</si>
  <si>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</si>
  <si>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</si>
  <si>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</si>
  <si>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</si>
  <si>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</si>
  <si>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</si>
  <si>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</si>
  <si>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</si>
  <si>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</si>
  <si>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</si>
  <si>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</si>
  <si>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</si>
  <si>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</si>
  <si>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</si>
  <si>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</si>
  <si>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</si>
  <si>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</si>
  <si>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</si>
  <si>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</si>
  <si>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</si>
  <si>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</si>
  <si>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</si>
  <si>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</si>
  <si>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</si>
  <si>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</si>
  <si>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</si>
  <si>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</si>
  <si>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</si>
  <si>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</si>
  <si>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</si>
  <si>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</si>
  <si>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</si>
  <si>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</si>
  <si>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</si>
  <si>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</si>
  <si>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</si>
  <si>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</si>
  <si>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</si>
  <si>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</si>
  <si>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</si>
  <si>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</si>
  <si>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</si>
  <si>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</si>
  <si>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</si>
  <si>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</si>
  <si>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</si>
  <si>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</si>
  <si>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</si>
  <si>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</si>
  <si>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</si>
  <si>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</si>
  <si>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</si>
  <si>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</si>
  <si>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</si>
  <si>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</si>
  <si>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</si>
  <si>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</si>
  <si>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</si>
  <si>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</si>
  <si>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</si>
  <si>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</si>
  <si>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</si>
  <si>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</si>
  <si>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</si>
  <si>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</si>
  <si>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</si>
  <si>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</si>
  <si>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</si>
  <si>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</si>
  <si>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</si>
  <si>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</si>
  <si>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</si>
  <si>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</si>
  <si>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</si>
  <si>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</si>
  <si>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</si>
  <si>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</si>
  <si>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</si>
  <si>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</si>
  <si>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</si>
  <si>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</si>
  <si>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</si>
  <si>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</si>
  <si>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</si>
  <si>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</si>
  <si>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</si>
  <si>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</si>
  <si>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</si>
  <si>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</si>
  <si>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</si>
  <si>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</si>
  <si>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</si>
  <si>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</si>
  <si>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</si>
  <si>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</si>
  <si>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</si>
  <si>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</si>
  <si>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</si>
  <si>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</si>
  <si>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</si>
  <si>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</si>
  <si>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</si>
  <si>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</si>
  <si>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</si>
  <si>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</si>
  <si>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</si>
  <si>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</si>
  <si>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</si>
  <si>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</si>
  <si>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</si>
  <si>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</si>
  <si>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</si>
  <si>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</si>
  <si>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</si>
  <si>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</si>
  <si>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</si>
  <si>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</si>
  <si>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</si>
  <si>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</si>
  <si>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</si>
  <si>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</si>
  <si>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</si>
  <si>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</si>
  <si>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</si>
  <si>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</si>
  <si>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</si>
  <si>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</si>
  <si>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</si>
  <si>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</si>
  <si>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</si>
  <si>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</si>
  <si>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</si>
  <si>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</si>
  <si>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</si>
  <si>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</si>
  <si>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</si>
  <si>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</si>
  <si>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</si>
  <si>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</si>
  <si>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</si>
  <si>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</si>
  <si>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</si>
  <si>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</si>
  <si>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</si>
  <si>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</si>
  <si>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</si>
  <si>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</si>
  <si>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</si>
  <si>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</si>
  <si>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</si>
  <si>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</si>
  <si>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</si>
  <si>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</si>
  <si>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</si>
  <si>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</si>
  <si>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</si>
  <si>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</si>
  <si>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</si>
  <si>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</si>
  <si>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</si>
  <si>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</si>
  <si>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</si>
  <si>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</si>
  <si>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</si>
  <si>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</si>
  <si>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</si>
  <si>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</si>
  <si>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</si>
  <si>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</si>
  <si>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</si>
  <si>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</si>
  <si>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</si>
  <si>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</si>
  <si>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</si>
  <si>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</si>
  <si>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</si>
  <si>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</si>
  <si>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</si>
  <si>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</si>
  <si>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</si>
  <si>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</si>
  <si>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</si>
  <si>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</si>
  <si>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</si>
  <si>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</si>
  <si>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</si>
  <si>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</si>
  <si>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</si>
  <si>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</si>
  <si>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</si>
  <si>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</si>
  <si>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</si>
  <si>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</si>
  <si>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</si>
  <si>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</si>
  <si>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</si>
  <si>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</si>
  <si>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</si>
  <si>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</si>
  <si>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</si>
  <si>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</si>
  <si>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</si>
  <si>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</si>
  <si>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</si>
  <si>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</si>
  <si>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</si>
  <si>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</si>
  <si>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</si>
  <si>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</si>
  <si>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</si>
  <si>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</si>
  <si>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</si>
  <si>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</si>
  <si>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</si>
  <si>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</si>
  <si>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</si>
  <si>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</si>
  <si>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</si>
  <si>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</si>
  <si>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</si>
  <si>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</si>
  <si>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</si>
  <si>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</si>
  <si>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</si>
  <si>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</si>
  <si>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</si>
  <si>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</si>
  <si>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</si>
  <si>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</si>
  <si>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</si>
  <si>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</si>
  <si>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</si>
  <si>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</si>
  <si>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</si>
  <si>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</si>
  <si>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</si>
  <si>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</si>
  <si>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</si>
  <si>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</si>
  <si>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</si>
  <si>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</si>
  <si>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</si>
  <si>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</si>
  <si>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</si>
  <si>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</si>
  <si>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</si>
  <si>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</si>
  <si>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</si>
  <si>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</si>
  <si>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</si>
  <si>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</si>
  <si>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</si>
  <si>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</si>
  <si>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</si>
  <si>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</si>
  <si>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</si>
  <si>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</si>
  <si>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</si>
  <si>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</si>
  <si>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</si>
  <si>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</si>
  <si>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</si>
  <si>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</si>
  <si>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</si>
  <si>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</si>
  <si>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</si>
  <si>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</si>
  <si>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</si>
  <si>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</si>
  <si>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</si>
  <si>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</si>
  <si>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</si>
  <si>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</si>
  <si>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</si>
  <si>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</si>
  <si>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</si>
  <si>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</si>
  <si>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</si>
  <si>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</si>
  <si>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</si>
  <si>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</si>
  <si>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</si>
  <si>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</si>
  <si>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</si>
  <si>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</si>
  <si>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</si>
  <si>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</si>
  <si>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</si>
  <si>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</si>
  <si>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</si>
  <si>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</si>
  <si>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</si>
  <si>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</si>
  <si>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</si>
  <si>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</si>
  <si>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</si>
  <si>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</si>
  <si>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</si>
  <si>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</si>
  <si>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</si>
  <si>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</si>
  <si>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</si>
  <si>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</si>
  <si>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</si>
  <si>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</si>
  <si>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</si>
  <si>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</si>
  <si>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</si>
  <si>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</si>
  <si>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</si>
  <si>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</si>
  <si>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</si>
  <si>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</si>
  <si>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</si>
  <si>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</si>
  <si>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</si>
  <si>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</si>
  <si>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</si>
  <si>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</si>
  <si>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</si>
  <si>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</si>
  <si>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</si>
  <si>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</si>
  <si>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</si>
  <si>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</si>
  <si>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</si>
  <si>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</si>
  <si>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</si>
  <si>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</si>
  <si>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</si>
  <si>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</si>
  <si>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</si>
  <si>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</si>
  <si>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</si>
  <si>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</si>
  <si>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</si>
  <si>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</si>
  <si>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</si>
  <si>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</si>
  <si>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</si>
  <si>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</si>
  <si>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</si>
  <si>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</si>
  <si>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</si>
  <si>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</si>
  <si>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</si>
  <si>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</si>
  <si>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</si>
  <si>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</si>
  <si>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</si>
  <si>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</si>
  <si>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</si>
  <si>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</si>
  <si>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</si>
  <si>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</si>
  <si>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</si>
  <si>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</si>
  <si>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</si>
  <si>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</si>
  <si>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</si>
  <si>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</si>
  <si>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</si>
  <si>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</si>
  <si>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</si>
  <si>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</si>
  <si>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</si>
  <si>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</si>
  <si>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</si>
  <si>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</si>
  <si>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</si>
  <si>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</si>
  <si>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</si>
  <si>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</si>
  <si>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</si>
  <si>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</si>
  <si>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</si>
  <si>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</si>
  <si>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</si>
  <si>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</si>
  <si>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</si>
  <si>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</si>
  <si>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</si>
  <si>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</si>
  <si>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</si>
  <si>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</si>
  <si>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</si>
  <si>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</si>
  <si>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</si>
  <si>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</si>
  <si>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</si>
  <si>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</si>
  <si>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</si>
  <si>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</si>
  <si>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</si>
  <si>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</si>
  <si>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</si>
  <si>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</si>
  <si>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</si>
  <si>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</si>
  <si>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</si>
  <si>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</si>
  <si>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</si>
  <si>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</si>
  <si>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</si>
  <si>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</si>
  <si>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</si>
  <si>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</si>
  <si>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</si>
  <si>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</si>
  <si>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</si>
  <si>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</si>
  <si>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</si>
  <si>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</si>
  <si>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</si>
  <si>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</si>
  <si>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</si>
  <si>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</si>
  <si>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</si>
  <si>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</si>
  <si>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</si>
  <si>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</si>
  <si>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</si>
  <si>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</si>
  <si>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</si>
  <si>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</si>
  <si>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</si>
  <si>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</si>
  <si>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</si>
  <si>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</si>
  <si>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</si>
  <si>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</si>
  <si>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</si>
  <si>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</si>
  <si>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</si>
  <si>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</si>
  <si>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</si>
  <si>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</si>
  <si>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</si>
  <si>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</si>
  <si>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</si>
  <si>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</si>
  <si>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</si>
  <si>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</si>
  <si>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</si>
  <si>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</si>
  <si>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</si>
  <si>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</si>
  <si>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</si>
  <si>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</si>
  <si>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</si>
  <si>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</si>
  <si>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</si>
  <si>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</si>
  <si>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</si>
  <si>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</si>
  <si>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</si>
  <si>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</si>
  <si>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</si>
  <si>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</si>
  <si>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</si>
  <si>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</si>
  <si>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</si>
  <si>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</si>
  <si>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</si>
  <si>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</si>
  <si>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</si>
  <si>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</si>
  <si>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</si>
  <si>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</si>
  <si>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</si>
  <si>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</si>
  <si>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</si>
  <si>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</si>
  <si>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</si>
  <si>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</si>
  <si>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</si>
  <si>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</si>
  <si>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</si>
  <si>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</si>
  <si>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</si>
  <si>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</si>
  <si>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</si>
  <si>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</si>
  <si>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</si>
  <si>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</si>
  <si>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</si>
  <si>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</si>
  <si>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</si>
  <si>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</si>
  <si>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</si>
  <si>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</si>
  <si>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</si>
  <si>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</si>
  <si>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</si>
  <si>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</si>
  <si>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</si>
  <si>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</si>
  <si>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</si>
  <si>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</si>
  <si>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</si>
  <si>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</si>
  <si>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</si>
  <si>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</si>
  <si>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</si>
  <si>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</si>
  <si>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</si>
  <si>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</si>
  <si>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</si>
  <si>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</si>
  <si>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</si>
  <si>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</si>
  <si>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</si>
  <si>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</si>
  <si>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</si>
  <si>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</si>
  <si>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</si>
  <si>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</si>
  <si>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</si>
  <si>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</si>
  <si>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</si>
  <si>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</si>
  <si>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</si>
  <si>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</si>
  <si>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</si>
  <si>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</si>
  <si>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</si>
  <si>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</si>
  <si>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</si>
  <si>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</si>
  <si>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</si>
  <si>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</si>
  <si>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</si>
  <si>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</si>
  <si>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</si>
  <si>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</si>
  <si>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</si>
  <si>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</si>
  <si>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</si>
  <si>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</si>
  <si>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</si>
  <si>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</si>
  <si>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</si>
  <si>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</si>
  <si>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</si>
  <si>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</si>
  <si>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</si>
  <si>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</si>
  <si>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</si>
  <si>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</si>
  <si>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</si>
  <si>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</si>
  <si>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</si>
  <si>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</si>
  <si>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</si>
  <si>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</si>
  <si>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</si>
  <si>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</si>
  <si>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</si>
  <si>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</si>
  <si>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</si>
  <si>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</si>
  <si>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</si>
  <si>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</si>
  <si>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</si>
  <si>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</si>
  <si>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</si>
  <si>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</si>
  <si>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</si>
  <si>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</si>
  <si>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</si>
  <si>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</si>
  <si>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</si>
  <si>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</si>
  <si>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</si>
  <si>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</si>
  <si>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</si>
  <si>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</si>
  <si>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</si>
  <si>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</si>
  <si>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</si>
  <si>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</si>
  <si>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</si>
  <si>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</si>
  <si>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</si>
  <si>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</si>
  <si>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</si>
  <si>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</si>
  <si>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</si>
  <si>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</si>
  <si>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</si>
  <si>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</si>
  <si>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</si>
  <si>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</si>
  <si>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</si>
  <si>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</si>
  <si>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</si>
  <si>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</si>
  <si>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</si>
  <si>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</si>
  <si>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</si>
  <si>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</si>
  <si>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</si>
  <si>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</si>
  <si>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</si>
  <si>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</si>
  <si>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</si>
  <si>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</si>
  <si>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</si>
  <si>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</si>
  <si>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</si>
  <si>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</si>
  <si>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</si>
  <si>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</si>
  <si>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</si>
  <si>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</si>
  <si>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</si>
  <si>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</si>
  <si>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</si>
  <si>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</si>
  <si>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</si>
  <si>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</si>
  <si>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</si>
  <si>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</si>
  <si>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</si>
  <si>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</si>
  <si>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</si>
  <si>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</si>
  <si>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</si>
  <si>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</si>
  <si>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</si>
  <si>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</si>
  <si>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</si>
  <si>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</si>
  <si>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</si>
  <si>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</si>
  <si>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</si>
  <si>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</si>
  <si>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</si>
  <si>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</si>
  <si>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</si>
  <si>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</si>
  <si>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</si>
  <si>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</si>
  <si>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</si>
  <si>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</si>
  <si>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</si>
  <si>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</si>
  <si>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</si>
  <si>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</si>
  <si>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</si>
  <si>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</si>
  <si>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</si>
  <si>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</si>
  <si>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</si>
  <si>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</si>
  <si>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</si>
  <si>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</si>
  <si>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</si>
  <si>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</si>
  <si>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</si>
  <si>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</si>
  <si>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</si>
  <si>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</si>
  <si>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</si>
  <si>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</si>
  <si>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</si>
  <si>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</si>
  <si>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</si>
  <si>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</si>
  <si>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</si>
  <si>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</si>
  <si>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</si>
  <si>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</si>
  <si>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</si>
  <si>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</si>
  <si>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</si>
  <si>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</si>
  <si>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</si>
  <si>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</si>
  <si>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</si>
  <si>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</si>
  <si>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</si>
  <si>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</si>
  <si>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</si>
  <si>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</si>
  <si>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</si>
  <si>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</si>
  <si>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</si>
  <si>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</si>
  <si>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</si>
  <si>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</si>
  <si>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</si>
  <si>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</si>
  <si>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</si>
  <si>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</si>
  <si>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</si>
  <si>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</si>
  <si>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</si>
  <si>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</si>
  <si>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</si>
  <si>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</si>
  <si>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</si>
  <si>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</si>
  <si>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</si>
  <si>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</si>
  <si>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</si>
  <si>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</si>
  <si>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</si>
  <si>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</si>
  <si>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</si>
  <si>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</si>
  <si>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</si>
  <si>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</si>
  <si>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</si>
  <si>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</si>
  <si>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</si>
  <si>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</si>
  <si>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</si>
  <si>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</si>
  <si>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</si>
  <si>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</si>
  <si>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</si>
  <si>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</si>
  <si>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</si>
  <si>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</si>
  <si>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</si>
  <si>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</si>
  <si>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</si>
  <si>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</si>
  <si>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</si>
  <si>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</si>
  <si>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</si>
  <si>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</si>
  <si>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</si>
  <si>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</si>
  <si>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</si>
  <si>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</si>
  <si>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</si>
  <si>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</si>
  <si>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</si>
  <si>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</si>
  <si>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</si>
  <si>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</si>
  <si>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</si>
  <si>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</si>
  <si>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</si>
  <si>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</si>
  <si>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</si>
  <si>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</si>
  <si>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</si>
  <si>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</si>
  <si>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</si>
  <si>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</si>
  <si>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</si>
  <si>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</si>
  <si>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</si>
  <si>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</si>
  <si>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</si>
  <si>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</si>
  <si>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</si>
  <si>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</si>
  <si>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</si>
  <si>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</si>
  <si>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</si>
  <si>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</si>
  <si>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</si>
  <si>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</si>
  <si>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</si>
  <si>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</si>
  <si>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</si>
  <si>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</si>
  <si>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</si>
  <si>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</si>
  <si>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</si>
  <si>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</si>
  <si>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</si>
  <si>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</si>
  <si>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</si>
  <si>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</si>
  <si>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</si>
  <si>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</si>
  <si>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</si>
  <si>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</si>
  <si>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</si>
  <si>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</si>
  <si>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</si>
  <si>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</si>
  <si>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</si>
  <si>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</si>
  <si>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</si>
  <si>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</si>
  <si>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</si>
  <si>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</si>
  <si>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</si>
  <si>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</si>
  <si>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</si>
  <si>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</si>
  <si>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</si>
  <si>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</si>
  <si>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</si>
  <si>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</si>
  <si>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</si>
  <si>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</si>
  <si>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</si>
  <si>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</si>
  <si>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</si>
  <si>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</si>
  <si>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</si>
  <si>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</si>
  <si>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</si>
  <si>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</si>
  <si>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</si>
  <si>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</si>
  <si>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</si>
  <si>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</si>
  <si>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</si>
  <si>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</si>
  <si>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</si>
  <si>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</si>
  <si>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</si>
  <si>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</si>
  <si>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</si>
  <si>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</si>
  <si>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</si>
  <si>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</si>
  <si>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</si>
  <si>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</si>
  <si>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</si>
  <si>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</si>
  <si>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</si>
  <si>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</si>
  <si>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</si>
  <si>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</si>
  <si>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</si>
  <si>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</si>
  <si>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</si>
  <si>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</si>
  <si>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</si>
  <si>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</si>
  <si>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</si>
  <si>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</si>
  <si>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</si>
  <si>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</si>
  <si>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</si>
  <si>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</si>
  <si>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</si>
  <si>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</si>
  <si>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</si>
  <si>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</si>
  <si>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</si>
  <si>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</si>
  <si>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</si>
  <si>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</si>
  <si>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</si>
  <si>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</si>
  <si>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</si>
  <si>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</si>
  <si>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</si>
  <si>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</si>
  <si>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</si>
  <si>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</si>
  <si>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</si>
  <si>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</si>
  <si>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</si>
  <si>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</si>
  <si>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</si>
  <si>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</si>
  <si>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</si>
  <si>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</si>
  <si>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</si>
  <si>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</si>
  <si>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</si>
  <si>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</si>
  <si>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</si>
  <si>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</si>
  <si>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</si>
  <si>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</si>
  <si>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</si>
  <si>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</si>
  <si>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</si>
  <si>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</si>
  <si>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</si>
  <si>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</si>
  <si>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</si>
  <si>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</si>
  <si>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</si>
  <si>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</si>
  <si>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</si>
  <si>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</si>
  <si>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</si>
  <si>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</si>
  <si>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</si>
  <si>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</si>
  <si>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</si>
  <si>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</si>
  <si>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</si>
  <si>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</si>
  <si>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</si>
  <si>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</si>
  <si>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</si>
  <si>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</si>
  <si>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</si>
  <si>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</si>
  <si>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</si>
  <si>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</si>
  <si>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</si>
  <si>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</si>
  <si>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</si>
  <si>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</si>
  <si>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</si>
  <si>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</si>
  <si>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</si>
  <si>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</si>
  <si>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</si>
  <si>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</si>
  <si>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</si>
  <si>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</si>
  <si>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</si>
  <si>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</si>
  <si>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</si>
  <si>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</si>
  <si>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</si>
  <si>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</si>
  <si>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</si>
  <si>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</si>
  <si>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</si>
  <si>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</si>
  <si>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</si>
  <si>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</si>
  <si>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</si>
  <si>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</si>
  <si>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</si>
  <si>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</si>
  <si>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</si>
  <si>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</si>
  <si>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</si>
  <si>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</si>
  <si>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</si>
  <si>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</si>
  <si>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</si>
  <si>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</si>
  <si>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</si>
  <si>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</si>
  <si>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</si>
  <si>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</si>
  <si>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</si>
  <si>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</si>
  <si>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</si>
  <si>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</si>
  <si>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</si>
  <si>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</si>
  <si>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</si>
  <si>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</si>
  <si>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</si>
  <si>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</si>
  <si>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</si>
  <si>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</si>
  <si>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</si>
  <si>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</si>
  <si>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</si>
  <si>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</si>
  <si>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</si>
  <si>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</si>
  <si>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</si>
  <si>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</si>
  <si>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</si>
  <si>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</si>
  <si>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</si>
  <si>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</si>
  <si>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</si>
  <si>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</si>
  <si>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</si>
  <si>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</si>
  <si>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</si>
  <si>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</si>
  <si>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</si>
  <si>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</si>
  <si>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</si>
  <si>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</si>
  <si>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</si>
  <si>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</si>
  <si>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</si>
  <si>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</si>
  <si>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</si>
  <si>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</si>
  <si>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</si>
  <si>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</si>
  <si>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</si>
  <si>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</si>
  <si>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</si>
  <si>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</si>
  <si>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</si>
  <si>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</si>
  <si>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</si>
  <si>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</si>
  <si>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</si>
  <si>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</si>
  <si>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</si>
  <si>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</si>
  <si>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</si>
  <si>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</si>
  <si>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</si>
  <si>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</si>
  <si>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</si>
  <si>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</si>
  <si>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</si>
  <si>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</si>
  <si>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</si>
  <si>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</si>
  <si>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</si>
  <si>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</si>
  <si>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</si>
  <si>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</si>
  <si>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</si>
  <si>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</si>
  <si>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</si>
  <si>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</si>
  <si>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</si>
  <si>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</si>
  <si>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</si>
  <si>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</si>
  <si>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</si>
  <si>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</si>
  <si>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</si>
  <si>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</si>
  <si>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</si>
  <si>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</si>
  <si>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</si>
  <si>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</si>
  <si>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</si>
  <si>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</si>
  <si>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</si>
  <si>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</si>
  <si>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</si>
  <si>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</si>
  <si>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</si>
  <si>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</si>
  <si>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</si>
  <si>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</si>
  <si>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</si>
  <si>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</si>
  <si>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</si>
  <si>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</si>
  <si>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</si>
  <si>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</si>
  <si>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</si>
  <si>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</si>
  <si>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</si>
  <si>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</si>
  <si>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</si>
  <si>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</si>
  <si>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</si>
  <si>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</si>
  <si>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</si>
  <si>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</si>
  <si>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</si>
  <si>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</si>
  <si>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</si>
  <si>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</si>
  <si>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</si>
  <si>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</si>
  <si>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</si>
  <si>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</si>
  <si>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</si>
  <si>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</si>
  <si>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</si>
  <si>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</si>
  <si>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</si>
  <si>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</si>
  <si>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</si>
  <si>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</si>
  <si>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</si>
  <si>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</si>
  <si>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</si>
  <si>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</si>
  <si>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</si>
  <si>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</si>
  <si>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</si>
  <si>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</si>
  <si>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</si>
  <si>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</si>
  <si>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</si>
  <si>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</si>
  <si>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</si>
  <si>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</si>
  <si>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</si>
  <si>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</si>
  <si>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</si>
  <si>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</si>
  <si>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</si>
  <si>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</si>
  <si>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</si>
  <si>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</si>
  <si>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</si>
  <si>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</si>
  <si>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</si>
  <si>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</si>
  <si>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</si>
  <si>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</si>
  <si>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</si>
  <si>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</si>
  <si>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</si>
  <si>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</si>
  <si>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</si>
  <si>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</si>
  <si>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</si>
  <si>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</si>
  <si>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</si>
  <si>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</si>
  <si>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</si>
  <si>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</si>
  <si>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</si>
  <si>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</si>
  <si>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</si>
  <si>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</si>
  <si>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</si>
  <si>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</si>
  <si>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</si>
  <si>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</si>
  <si>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</si>
  <si>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</si>
  <si>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</si>
  <si>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</si>
  <si>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</si>
  <si>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</si>
  <si>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</si>
  <si>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</si>
  <si>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</si>
  <si>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</si>
  <si>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</si>
  <si>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</si>
  <si>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</si>
  <si>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</si>
  <si>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</si>
  <si>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</si>
  <si>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</si>
  <si>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</si>
  <si>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</si>
  <si>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</si>
  <si>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</si>
  <si>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</si>
  <si>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</si>
  <si>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</si>
  <si>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</si>
  <si>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</si>
  <si>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</si>
  <si>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</si>
  <si>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</si>
  <si>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</si>
  <si>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</si>
  <si>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</si>
  <si>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</si>
  <si>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</si>
  <si>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</si>
  <si>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</si>
  <si>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</si>
  <si>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</si>
  <si>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</si>
  <si>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</si>
  <si>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</si>
  <si>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</si>
  <si>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</si>
  <si>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</si>
  <si>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</si>
  <si>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</si>
  <si>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</si>
  <si>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</si>
  <si>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</si>
  <si>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</si>
  <si>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</si>
  <si>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</si>
  <si>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</si>
  <si>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</si>
  <si>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</si>
  <si>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</si>
  <si>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</si>
  <si>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</si>
  <si>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</si>
  <si>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</si>
  <si>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</si>
  <si>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</si>
  <si>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</si>
  <si>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</si>
  <si>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</si>
  <si>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</si>
  <si>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</si>
  <si>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</si>
  <si>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</si>
  <si>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</si>
  <si>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</si>
  <si>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</si>
  <si>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</si>
  <si>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</si>
  <si>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</si>
  <si>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</si>
  <si>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</si>
  <si>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</si>
  <si>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</si>
  <si>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</si>
  <si>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</si>
  <si>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</si>
  <si>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</si>
  <si>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</si>
  <si>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</si>
  <si>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</si>
  <si>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</si>
  <si>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</si>
  <si>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</si>
  <si>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</si>
  <si>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</si>
  <si>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</si>
  <si>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</si>
  <si>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</si>
  <si>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</si>
  <si>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</si>
  <si>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</si>
  <si>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</si>
  <si>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</si>
  <si>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</si>
  <si>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</si>
  <si>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</si>
  <si>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</si>
  <si>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</si>
  <si>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</si>
  <si>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</si>
  <si>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</si>
  <si>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</si>
  <si>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</si>
  <si>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</si>
  <si>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</si>
  <si>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</si>
  <si>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</si>
  <si>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</si>
  <si>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</si>
  <si>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</si>
  <si>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</si>
  <si>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</si>
  <si>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</si>
  <si>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</si>
  <si>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</si>
  <si>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</si>
  <si>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</si>
  <si>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</si>
  <si>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</si>
  <si>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</si>
  <si>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</si>
  <si>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</si>
  <si>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</si>
  <si>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</si>
  <si>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</si>
  <si>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</si>
  <si>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</si>
  <si>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</si>
  <si>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</si>
  <si>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</si>
  <si>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</si>
  <si>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</si>
  <si>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</si>
  <si>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</si>
  <si>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</si>
  <si>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</si>
  <si>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</si>
  <si>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</si>
  <si>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</si>
  <si>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</si>
  <si>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</si>
  <si>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</si>
  <si>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</si>
  <si>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</si>
  <si>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</si>
  <si>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</si>
  <si>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</si>
  <si>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</si>
  <si>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</si>
  <si>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</si>
  <si>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</si>
  <si>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</si>
  <si>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</si>
  <si>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</si>
  <si>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</si>
  <si>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</si>
  <si>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</si>
  <si>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</si>
  <si>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</si>
  <si>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</si>
  <si>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</si>
  <si>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</si>
  <si>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</si>
  <si>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</si>
  <si>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</si>
  <si>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</si>
  <si>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</si>
  <si>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</si>
  <si>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</si>
  <si>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</si>
  <si>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</si>
  <si>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</si>
  <si>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</si>
  <si>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</si>
  <si>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</si>
  <si>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</si>
  <si>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</si>
  <si>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</si>
  <si>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</si>
  <si>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</si>
  <si>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</si>
  <si>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</si>
  <si>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</si>
  <si>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</si>
  <si>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</si>
  <si>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</si>
  <si>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</si>
  <si>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</si>
  <si>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</si>
  <si>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</si>
  <si>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</si>
  <si>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</si>
  <si>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</si>
  <si>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</si>
  <si>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</si>
  <si>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</si>
  <si>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</si>
  <si>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</si>
  <si>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</si>
  <si>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</si>
  <si>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</si>
  <si>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</si>
  <si>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</si>
  <si>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</si>
  <si>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</si>
  <si>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</si>
  <si>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</si>
  <si>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</si>
  <si>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</si>
  <si>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</si>
  <si>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</si>
  <si>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</si>
  <si>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</si>
  <si>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</si>
  <si>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</si>
  <si>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</si>
  <si>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</si>
  <si>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</si>
  <si>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</si>
  <si>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</si>
  <si>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</si>
  <si>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</si>
  <si>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</si>
  <si>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</si>
  <si>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</si>
  <si>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</si>
  <si>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</si>
  <si>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</si>
  <si>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</si>
  <si>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</si>
  <si>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</si>
  <si>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</si>
  <si>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</si>
  <si>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</si>
  <si>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</si>
  <si>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</si>
  <si>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</si>
  <si>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</si>
  <si>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</si>
  <si>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</si>
  <si>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</si>
  <si>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</si>
  <si>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</si>
  <si>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</si>
  <si>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</si>
  <si>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</si>
  <si>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</si>
  <si>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</si>
  <si>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</si>
  <si>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</si>
  <si>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</si>
  <si>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</si>
  <si>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</si>
  <si>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</si>
  <si>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</si>
  <si>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</si>
  <si>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</si>
  <si>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</si>
  <si>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</si>
  <si>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</si>
  <si>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</si>
  <si>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</si>
  <si>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</si>
  <si>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</si>
  <si>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</si>
  <si>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</si>
  <si>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</si>
  <si>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</si>
  <si>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</si>
  <si>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</si>
  <si>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</si>
  <si>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</si>
  <si>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</si>
  <si>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</si>
  <si>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</si>
  <si>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</si>
  <si>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</si>
  <si>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</si>
  <si>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</si>
  <si>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</si>
  <si>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</si>
  <si>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</si>
  <si>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</si>
  <si>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</si>
  <si>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</si>
  <si>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</si>
  <si>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</si>
  <si>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</si>
  <si>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</si>
  <si>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</si>
  <si>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</si>
  <si>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</si>
  <si>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</si>
  <si>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</si>
  <si>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</si>
  <si>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</si>
  <si>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</si>
  <si>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</si>
  <si>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</si>
  <si>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</si>
  <si>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</si>
  <si>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</si>
  <si>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</si>
  <si>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</si>
  <si>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</si>
  <si>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</si>
  <si>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</si>
  <si>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</si>
  <si>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</si>
  <si>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</si>
  <si>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</si>
  <si>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</si>
  <si>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</si>
  <si>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</si>
  <si>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</si>
  <si>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</si>
  <si>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</si>
  <si>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</si>
  <si>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</si>
  <si>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</si>
  <si>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</si>
  <si>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</si>
  <si>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</si>
  <si>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</si>
  <si>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</si>
  <si>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</si>
  <si>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</si>
  <si>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</si>
  <si>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</si>
  <si>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</si>
  <si>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</si>
  <si>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</si>
  <si>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</si>
  <si>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</si>
  <si>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</si>
  <si>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</si>
  <si>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</si>
  <si>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</si>
  <si>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</si>
  <si>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</si>
  <si>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</si>
  <si>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</si>
  <si>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</si>
  <si>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</si>
  <si>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</si>
  <si>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</si>
  <si>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</si>
  <si>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</si>
  <si>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</si>
  <si>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</si>
  <si>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</si>
  <si>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</si>
  <si>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</si>
  <si>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</si>
  <si>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</si>
  <si>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</si>
  <si>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</si>
  <si>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</si>
  <si>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</si>
  <si>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</si>
  <si>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</si>
  <si>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</si>
  <si>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</si>
  <si>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</si>
  <si>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</si>
  <si>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</si>
  <si>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</si>
  <si>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</si>
  <si>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</si>
  <si>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</si>
  <si>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</si>
  <si>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</si>
  <si>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</si>
  <si>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</si>
  <si>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</si>
  <si>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</si>
  <si>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</si>
  <si>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</si>
  <si>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</si>
  <si>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</si>
  <si>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</si>
  <si>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</si>
  <si>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</si>
  <si>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</si>
  <si>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</si>
  <si>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</si>
  <si>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</si>
  <si>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</si>
  <si>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</si>
  <si>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</si>
  <si>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</si>
  <si>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</si>
  <si>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</si>
  <si>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</si>
  <si>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</si>
  <si>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</si>
  <si>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</si>
  <si>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</si>
  <si>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</si>
  <si>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</si>
  <si>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</si>
  <si>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</si>
  <si>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</si>
  <si>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</si>
  <si>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</si>
  <si>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</si>
  <si>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</si>
  <si>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</si>
  <si>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</si>
  <si>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</si>
  <si>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</si>
  <si>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</si>
  <si>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</si>
  <si>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</si>
  <si>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</si>
  <si>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</si>
  <si>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</si>
  <si>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</si>
  <si>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</si>
  <si>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</si>
  <si>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</si>
  <si>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</si>
  <si>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</si>
  <si>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</si>
  <si>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</si>
  <si>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</si>
  <si>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</si>
  <si>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</si>
  <si>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</si>
  <si>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</si>
  <si>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</si>
  <si>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</si>
  <si>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</si>
  <si>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</si>
  <si>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</si>
  <si>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</si>
  <si>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</si>
  <si>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</si>
  <si>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</si>
  <si>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</si>
  <si>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</si>
  <si>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</si>
  <si>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</si>
  <si>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</si>
  <si>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</si>
  <si>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</si>
  <si>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</si>
  <si>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</si>
  <si>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</si>
  <si>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</si>
  <si>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</si>
  <si>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</si>
  <si>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</si>
  <si>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</si>
  <si>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</si>
  <si>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</si>
  <si>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</si>
  <si>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</si>
  <si>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</si>
  <si>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</si>
  <si>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</si>
  <si>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</si>
  <si>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</si>
  <si>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</si>
  <si>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</si>
  <si>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</si>
  <si>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</si>
  <si>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</si>
  <si>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</si>
  <si>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</si>
  <si>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</si>
  <si>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</si>
  <si>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</si>
  <si>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</si>
  <si>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</si>
  <si>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</si>
  <si>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</si>
  <si>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</si>
  <si>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</si>
  <si>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</si>
  <si>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</si>
  <si>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</si>
  <si>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</si>
  <si>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</si>
  <si>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</si>
  <si>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</si>
  <si>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</si>
  <si>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</si>
  <si>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</si>
  <si>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</si>
  <si>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</si>
  <si>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</si>
  <si>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</si>
  <si>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</si>
  <si>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</si>
  <si>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</si>
  <si>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</si>
  <si>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</si>
  <si>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</si>
  <si>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</si>
  <si>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</si>
  <si>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</si>
  <si>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</si>
  <si>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</si>
  <si>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</si>
  <si>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</si>
  <si>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</si>
  <si>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</si>
  <si>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</si>
  <si>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</si>
  <si>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</si>
  <si>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</si>
  <si>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</si>
  <si>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</si>
  <si>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</si>
  <si>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</si>
  <si>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</si>
  <si>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</si>
  <si>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</si>
  <si>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</si>
  <si>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</si>
  <si>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</si>
  <si>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</si>
  <si>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</si>
  <si>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</si>
  <si>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</si>
  <si>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</si>
  <si>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</si>
  <si>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</si>
  <si>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</si>
  <si>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</si>
  <si>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</si>
  <si>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</si>
  <si>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</si>
  <si>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</si>
  <si>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</si>
  <si>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</si>
  <si>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</si>
  <si>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</si>
  <si>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</si>
  <si>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</si>
  <si>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</si>
  <si>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</si>
  <si>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</si>
  <si>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</si>
  <si>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</si>
  <si>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</si>
  <si>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</si>
  <si>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</si>
  <si>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</si>
  <si>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</si>
  <si>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</si>
  <si>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</si>
  <si>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</si>
  <si>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</si>
  <si>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</si>
  <si>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</si>
  <si>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</si>
  <si>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</si>
  <si>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</si>
  <si>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</si>
  <si>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</si>
  <si>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</si>
  <si>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</si>
  <si>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</si>
  <si>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</si>
  <si>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</si>
  <si>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</si>
  <si>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</si>
  <si>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</si>
  <si>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</si>
  <si>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</si>
  <si>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</si>
  <si>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</si>
  <si>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</si>
  <si>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</si>
  <si>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</si>
  <si>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</si>
  <si>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</si>
  <si>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</si>
  <si>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</si>
  <si>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</si>
  <si>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</si>
  <si>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</si>
  <si>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</si>
  <si>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</si>
  <si>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</si>
  <si>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</si>
  <si>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</si>
  <si>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</si>
  <si>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</si>
  <si>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</si>
  <si>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</si>
  <si>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</si>
  <si>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</si>
  <si>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</si>
  <si>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</si>
  <si>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</si>
  <si>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</si>
  <si>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</si>
  <si>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</si>
  <si>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</si>
  <si>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</si>
  <si>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</si>
  <si>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</si>
  <si>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</si>
  <si>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</si>
  <si>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</si>
  <si>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</si>
  <si>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</si>
  <si>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</si>
  <si>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</si>
  <si>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</si>
  <si>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</si>
  <si>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</si>
  <si>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</si>
  <si>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</si>
  <si>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</si>
  <si>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</si>
  <si>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</si>
  <si>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</si>
  <si>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</si>
  <si>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</si>
  <si>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</si>
  <si>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</si>
  <si>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</si>
  <si>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</si>
  <si>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</si>
  <si>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</si>
  <si>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</si>
  <si>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</si>
  <si>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</si>
  <si>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</si>
  <si>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</si>
  <si>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</si>
  <si>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</si>
  <si>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</si>
  <si>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</si>
  <si>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</si>
  <si>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</si>
  <si>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</si>
  <si>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</si>
  <si>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</si>
  <si>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</si>
  <si>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</si>
  <si>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</si>
  <si>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</si>
  <si>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</si>
  <si>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</si>
  <si>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</si>
  <si>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</si>
  <si>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</si>
  <si>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</si>
  <si>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</si>
  <si>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</si>
  <si>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</si>
  <si>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</si>
  <si>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</si>
  <si>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</si>
  <si>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</si>
  <si>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</si>
  <si>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</si>
  <si>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</si>
  <si>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</si>
  <si>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</si>
  <si>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</si>
  <si>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</si>
  <si>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</si>
  <si>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</si>
  <si>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</si>
  <si>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</si>
  <si>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</si>
  <si>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</si>
  <si>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</si>
  <si>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</si>
  <si>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</si>
  <si>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</si>
  <si>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</si>
  <si>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</si>
  <si>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</si>
  <si>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</si>
  <si>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</si>
  <si>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</si>
  <si>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</si>
  <si>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</si>
  <si>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</si>
  <si>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</si>
  <si>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</si>
  <si>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</si>
  <si>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</si>
  <si>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</si>
  <si>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</si>
  <si>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</si>
  <si>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</si>
  <si>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</si>
  <si>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</si>
  <si>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</si>
  <si>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</si>
  <si>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</si>
  <si>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</si>
  <si>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</si>
  <si>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</si>
  <si>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</si>
  <si>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</si>
  <si>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</si>
  <si>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</si>
  <si>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</si>
  <si>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</si>
  <si>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</si>
  <si>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</si>
  <si>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</si>
  <si>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</si>
  <si>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</si>
  <si>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</si>
  <si>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</si>
  <si>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</si>
  <si>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</si>
  <si>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</si>
  <si>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</si>
  <si>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</si>
  <si>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</si>
  <si>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</si>
  <si>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</si>
  <si>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</si>
  <si>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</si>
  <si>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</si>
  <si>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</si>
  <si>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</si>
  <si>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</si>
  <si>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</si>
  <si>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</si>
  <si>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</si>
  <si>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</si>
  <si>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</si>
  <si>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</si>
  <si>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</si>
  <si>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</si>
  <si>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</si>
  <si>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</si>
  <si>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</si>
  <si>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</si>
  <si>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</si>
  <si>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</si>
  <si>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</si>
  <si>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</si>
  <si>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</si>
  <si>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</si>
  <si>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</si>
  <si>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</si>
  <si>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</si>
  <si>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</si>
  <si>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</si>
  <si>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</si>
  <si>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</si>
  <si>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</si>
  <si>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</si>
  <si>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</si>
  <si>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</si>
  <si>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</si>
  <si>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</si>
  <si>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</si>
  <si>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</si>
  <si>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</si>
  <si>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</si>
  <si>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</si>
  <si>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</si>
  <si>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</si>
  <si>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</si>
  <si>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</si>
  <si>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</si>
  <si>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</si>
  <si>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</si>
  <si>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</si>
  <si>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</si>
  <si>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</si>
  <si>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</si>
  <si>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</si>
  <si>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</si>
  <si>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</si>
  <si>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</si>
  <si>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</si>
  <si>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</si>
  <si>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</si>
  <si>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</si>
  <si>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</si>
  <si>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</si>
  <si>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</si>
  <si>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</si>
  <si>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</si>
  <si>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</si>
  <si>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</si>
  <si>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</si>
  <si>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</si>
  <si>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</si>
  <si>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</si>
  <si>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</si>
  <si>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</si>
  <si>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</si>
  <si>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</si>
  <si>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</si>
  <si>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</si>
  <si>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</si>
  <si>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</si>
  <si>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</si>
  <si>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</si>
  <si>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</si>
  <si>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</si>
  <si>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</si>
  <si>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</si>
  <si>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</si>
  <si>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</si>
  <si>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</si>
  <si>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</si>
  <si>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</si>
  <si>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</si>
  <si>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</si>
  <si>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</si>
  <si>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</si>
  <si>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</si>
  <si>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</si>
  <si>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</si>
  <si>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</si>
  <si>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</si>
  <si>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</si>
  <si>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</si>
  <si>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</si>
  <si>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</si>
  <si>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</si>
  <si>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</si>
  <si>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</si>
  <si>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</si>
  <si>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</si>
  <si>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</si>
  <si>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</si>
  <si>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</si>
  <si>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</si>
  <si>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</si>
  <si>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</si>
  <si>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</si>
  <si>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</si>
  <si>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</si>
  <si>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</si>
  <si>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</si>
  <si>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</si>
  <si>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</si>
  <si>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</si>
  <si>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</si>
  <si>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</si>
  <si>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</si>
  <si>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</si>
  <si>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</si>
  <si>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</si>
  <si>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</si>
  <si>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</si>
  <si>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</si>
  <si>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</si>
  <si>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</si>
  <si>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</si>
  <si>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</si>
  <si>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</si>
  <si>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</si>
  <si>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</si>
  <si>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</si>
  <si>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</si>
  <si>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</si>
  <si>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</si>
  <si>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</si>
  <si>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</si>
  <si>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</si>
  <si>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</si>
  <si>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</si>
  <si>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</si>
  <si>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</si>
  <si>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</si>
  <si>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</si>
  <si>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</si>
  <si>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</si>
  <si>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</si>
  <si>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</si>
  <si>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</si>
  <si>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</si>
  <si>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</si>
  <si>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</si>
  <si>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</si>
  <si>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</si>
  <si>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</si>
  <si>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</si>
  <si>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</si>
  <si>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</si>
  <si>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</si>
  <si>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</si>
  <si>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</si>
  <si>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</si>
  <si>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</si>
  <si>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</si>
  <si>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</si>
  <si>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</si>
  <si>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</si>
  <si>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</si>
  <si>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</si>
  <si>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</si>
  <si>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</si>
  <si>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</si>
  <si>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</si>
  <si>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</si>
  <si>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</si>
  <si>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</si>
  <si>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</si>
  <si>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</si>
  <si>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</si>
  <si>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</si>
  <si>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</si>
  <si>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</si>
  <si>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</si>
  <si>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</si>
  <si>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</si>
  <si>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</si>
  <si>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</si>
  <si>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</si>
  <si>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</si>
  <si>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</si>
  <si>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</si>
  <si>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</si>
  <si>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</si>
  <si>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</si>
  <si>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</si>
  <si>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</si>
  <si>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</si>
  <si>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</si>
  <si>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</si>
  <si>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</si>
  <si>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</si>
  <si>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</si>
  <si>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</si>
  <si>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</si>
  <si>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</si>
  <si>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</si>
  <si>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</si>
  <si>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</si>
  <si>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</si>
  <si>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</si>
  <si>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</si>
  <si>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</si>
  <si>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</si>
  <si>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</si>
  <si>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</si>
  <si>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</si>
  <si>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</si>
  <si>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</si>
  <si>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</si>
  <si>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</si>
  <si>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</si>
  <si>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</si>
  <si>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</si>
  <si>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</si>
  <si>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</si>
  <si>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</si>
  <si>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</si>
  <si>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</si>
  <si>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</si>
  <si>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</si>
  <si>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</si>
  <si>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</si>
  <si>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</si>
  <si>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</si>
  <si>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</si>
  <si>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</si>
  <si>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</si>
  <si>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</si>
  <si>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</si>
  <si>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</si>
  <si>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</si>
  <si>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</si>
  <si>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</si>
  <si>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</si>
  <si>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</si>
  <si>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</si>
  <si>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</si>
  <si>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</si>
  <si>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</si>
  <si>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</si>
  <si>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</si>
  <si>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</si>
  <si>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</si>
  <si>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</si>
  <si>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</si>
  <si>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</si>
  <si>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</si>
  <si>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</si>
  <si>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</si>
  <si>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</si>
  <si>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</si>
  <si>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</si>
  <si>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</si>
  <si>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</si>
  <si>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</si>
  <si>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</si>
  <si>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</si>
  <si>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</si>
  <si>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</si>
  <si>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</si>
  <si>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</si>
  <si>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</si>
  <si>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</si>
  <si>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</si>
  <si>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</si>
  <si>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</si>
  <si>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</si>
  <si>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</si>
  <si>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</si>
  <si>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</si>
  <si>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</si>
  <si>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</si>
  <si>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</si>
  <si>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</si>
  <si>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</si>
  <si>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</si>
  <si>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</si>
  <si>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</si>
  <si>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</si>
  <si>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</si>
  <si>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</si>
  <si>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</si>
  <si>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</si>
  <si>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</si>
  <si>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</si>
  <si>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</si>
  <si>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</si>
  <si>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</si>
  <si>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</si>
  <si>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</si>
  <si>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</si>
  <si>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</si>
  <si>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</si>
  <si>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</si>
  <si>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</si>
  <si>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</si>
  <si>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</si>
  <si>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</si>
  <si>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</si>
  <si>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</si>
  <si>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</si>
  <si>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</si>
  <si>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</si>
  <si>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</si>
  <si>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</si>
  <si>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</si>
  <si>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</si>
  <si>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</si>
  <si>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</si>
  <si>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</si>
  <si>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</si>
  <si>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</si>
  <si>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</si>
  <si>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</si>
  <si>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</si>
  <si>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</si>
  <si>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</si>
  <si>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</si>
  <si>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</si>
  <si>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</si>
  <si>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</si>
  <si>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</si>
  <si>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</si>
  <si>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</si>
  <si>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</si>
  <si>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</si>
  <si>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</si>
  <si>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</si>
  <si>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</si>
  <si>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</si>
  <si>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</si>
  <si>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</si>
  <si>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</si>
  <si>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</si>
  <si>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</si>
  <si>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</si>
  <si>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</si>
  <si>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</si>
  <si>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</si>
  <si>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</si>
  <si>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</si>
  <si>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</si>
  <si>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</si>
  <si>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</si>
  <si>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</si>
  <si>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</si>
  <si>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</si>
  <si>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</si>
  <si>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</si>
  <si>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</si>
  <si>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</si>
  <si>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</si>
  <si>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</si>
  <si>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</si>
  <si>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</si>
  <si>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</si>
  <si>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</si>
  <si>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</si>
  <si>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</si>
  <si>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</si>
  <si>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</si>
  <si>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</si>
  <si>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</si>
  <si>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</si>
  <si>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</si>
  <si>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</si>
  <si>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</si>
  <si>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</si>
  <si>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</si>
  <si>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</si>
  <si>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</si>
  <si>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</si>
  <si>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</si>
  <si>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</si>
  <si>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</si>
  <si>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</si>
  <si>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</si>
  <si>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</si>
  <si>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</si>
  <si>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</si>
  <si>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</si>
  <si>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</si>
  <si>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</si>
  <si>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</si>
  <si>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</si>
  <si>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</si>
  <si>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</si>
  <si>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</si>
  <si>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</si>
  <si>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</si>
  <si>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</si>
  <si>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</si>
  <si>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</si>
  <si>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</si>
  <si>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</si>
  <si>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</si>
  <si>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</si>
  <si>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</si>
  <si>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</si>
  <si>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</si>
  <si>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</si>
  <si>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</si>
  <si>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</si>
  <si>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</si>
  <si>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</si>
  <si>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</si>
  <si>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</si>
  <si>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</si>
  <si>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</si>
  <si>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</si>
  <si>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</si>
  <si>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</si>
  <si>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</si>
  <si>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</si>
  <si>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</si>
  <si>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</si>
  <si>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</si>
  <si>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</si>
  <si>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</si>
  <si>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</si>
  <si>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</si>
  <si>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</si>
  <si>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</si>
  <si>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</si>
  <si>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</si>
  <si>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</si>
  <si>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</si>
  <si>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</si>
  <si>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</si>
  <si>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</si>
  <si>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</si>
  <si>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</si>
  <si>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</si>
  <si>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</si>
  <si>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</si>
  <si>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</si>
  <si>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</si>
  <si>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</si>
  <si>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</si>
  <si>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</si>
  <si>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</si>
  <si>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</si>
  <si>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</si>
  <si>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</si>
  <si>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</si>
  <si>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</si>
  <si>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</si>
  <si>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</si>
  <si>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</si>
  <si>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</si>
  <si>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</si>
  <si>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</si>
  <si>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</si>
  <si>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</si>
  <si>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</si>
  <si>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</si>
  <si>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</si>
  <si>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</si>
  <si>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</si>
  <si>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</si>
  <si>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</si>
  <si>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</si>
  <si>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</si>
  <si>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</si>
  <si>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</si>
  <si>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</si>
  <si>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</si>
  <si>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</si>
  <si>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</si>
  <si>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</si>
  <si>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</si>
  <si>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</si>
  <si>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</si>
  <si>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</si>
  <si>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</si>
  <si>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</si>
  <si>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</si>
  <si>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</si>
  <si>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</si>
  <si>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</si>
  <si>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</si>
  <si>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</si>
  <si>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</si>
  <si>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</si>
  <si>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</si>
  <si>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</si>
  <si>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</si>
  <si>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</si>
  <si>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</si>
  <si>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</si>
  <si>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</si>
  <si>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</si>
  <si>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</si>
  <si>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</si>
  <si>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</si>
  <si>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</si>
  <si>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</si>
  <si>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</si>
  <si>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</si>
  <si>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</si>
  <si>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</si>
  <si>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</si>
  <si>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</si>
  <si>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</si>
  <si>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</si>
  <si>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</si>
  <si>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</si>
  <si>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</si>
  <si>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</si>
  <si>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</si>
  <si>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</si>
  <si>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</si>
  <si>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</si>
  <si>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</si>
  <si>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</si>
  <si>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</si>
  <si>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</si>
  <si>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</si>
  <si>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</si>
  <si>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</si>
  <si>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</si>
  <si>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</si>
  <si>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</si>
  <si>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</si>
  <si>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</si>
  <si>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</si>
  <si>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</si>
  <si>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</si>
  <si>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</si>
  <si>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</si>
  <si>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</si>
  <si>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</si>
  <si>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</si>
  <si>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</si>
  <si>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</si>
  <si>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</si>
  <si>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</si>
  <si>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</si>
  <si>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</si>
  <si>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</si>
  <si>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</si>
  <si>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</si>
  <si>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</si>
  <si>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</si>
  <si>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</si>
  <si>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</si>
  <si>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</si>
  <si>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</si>
  <si>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</si>
  <si>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</si>
  <si>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</si>
  <si>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</si>
  <si>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</si>
  <si>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</si>
  <si>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</si>
  <si>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</si>
  <si>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</si>
  <si>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</si>
  <si>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</si>
  <si>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</si>
  <si>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</si>
  <si>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</si>
  <si>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</si>
  <si>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</si>
  <si>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</si>
  <si>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</si>
  <si>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</si>
  <si>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</si>
  <si>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</si>
  <si>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</si>
  <si>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</si>
  <si>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</si>
  <si>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</si>
  <si>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</si>
  <si>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</si>
  <si>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</si>
  <si>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</si>
  <si>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</si>
  <si>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</si>
  <si>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</si>
  <si>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</si>
  <si>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</si>
  <si>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</si>
  <si>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</si>
  <si>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</si>
  <si>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</si>
  <si>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</si>
  <si>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</si>
  <si>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</si>
  <si>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</si>
  <si>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</si>
  <si>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</si>
  <si>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</si>
  <si>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</si>
  <si>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</si>
  <si>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</si>
  <si>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</si>
  <si>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</si>
  <si>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</si>
  <si>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</si>
  <si>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</si>
  <si>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</si>
  <si>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</si>
  <si>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</si>
  <si>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</si>
  <si>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</si>
  <si>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</si>
  <si>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</si>
  <si>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</si>
  <si>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</si>
  <si>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</si>
  <si>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</si>
  <si>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</si>
  <si>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</si>
  <si>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</si>
  <si>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</si>
  <si>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</si>
  <si>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</si>
  <si>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</si>
  <si>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</si>
  <si>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</si>
  <si>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</si>
  <si>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</si>
  <si>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</si>
  <si>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</si>
  <si>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</si>
  <si>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</si>
  <si>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</si>
  <si>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</si>
  <si>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</si>
  <si>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</si>
  <si>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</si>
  <si>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</si>
  <si>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</si>
  <si>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</si>
  <si>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</si>
  <si>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</si>
  <si>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</si>
  <si>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</si>
  <si>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</si>
  <si>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</si>
  <si>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</si>
  <si>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</si>
  <si>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</si>
  <si>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</si>
  <si>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</si>
  <si>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</si>
  <si>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</si>
  <si>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</si>
  <si>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</si>
  <si>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</si>
  <si>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</si>
  <si>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</si>
  <si>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</si>
  <si>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</si>
  <si>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</si>
  <si>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</si>
  <si>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</si>
  <si>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</si>
  <si>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</si>
  <si>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</si>
  <si>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</si>
  <si>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</si>
  <si>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</si>
  <si>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</si>
  <si>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</si>
  <si>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</si>
  <si>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</si>
  <si>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</si>
  <si>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</si>
  <si>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</si>
  <si>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</si>
  <si>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</si>
  <si>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</si>
  <si>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</si>
  <si>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</si>
  <si>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</si>
  <si>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</si>
  <si>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</si>
  <si>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</si>
  <si>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</si>
  <si>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</si>
  <si>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</si>
  <si>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</si>
  <si>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</si>
  <si>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</si>
  <si>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</si>
  <si>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</si>
  <si>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</si>
  <si>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</si>
  <si>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</si>
  <si>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</si>
  <si>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</si>
  <si>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</si>
  <si>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</si>
  <si>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</si>
  <si>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</si>
  <si>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</si>
  <si>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</si>
  <si>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</si>
  <si>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</si>
  <si>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</si>
  <si>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</si>
  <si>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</si>
  <si>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</si>
  <si>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</si>
  <si>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</si>
  <si>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</si>
  <si>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</si>
  <si>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</si>
  <si>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</si>
  <si>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</si>
  <si>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</si>
  <si>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</si>
  <si>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</si>
  <si>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</si>
  <si>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</si>
  <si>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</si>
  <si>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</si>
  <si>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</si>
  <si>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</si>
  <si>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</si>
  <si>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</si>
  <si>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</si>
  <si>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</si>
  <si>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</si>
  <si>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</si>
  <si>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</si>
  <si>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</si>
  <si>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</si>
  <si>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</si>
  <si>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</si>
  <si>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</si>
  <si>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</si>
  <si>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</si>
  <si>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</si>
  <si>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</si>
  <si>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</si>
  <si>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</si>
  <si>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</si>
  <si>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</si>
  <si>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</si>
  <si>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</si>
  <si>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</si>
  <si>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</si>
  <si>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</si>
  <si>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</si>
  <si>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</si>
  <si>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</si>
  <si>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</si>
  <si>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</si>
  <si>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</si>
  <si>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</si>
  <si>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</si>
  <si>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</si>
  <si>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</si>
  <si>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</si>
  <si>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</si>
  <si>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</si>
  <si>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</si>
  <si>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</si>
  <si>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</si>
  <si>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</si>
  <si>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</si>
  <si>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</si>
  <si>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</si>
  <si>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</si>
  <si>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</si>
  <si>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</si>
  <si>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</si>
  <si>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</si>
  <si>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</si>
  <si>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</si>
  <si>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</si>
  <si>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</si>
  <si>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</si>
  <si>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</si>
  <si>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</si>
  <si>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</si>
  <si>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</si>
  <si>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</si>
  <si>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</si>
  <si>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</si>
  <si>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</si>
  <si>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</si>
  <si>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</si>
  <si>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</si>
  <si>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</si>
  <si>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</si>
  <si>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</si>
  <si>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</si>
  <si>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</si>
  <si>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</si>
  <si>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</si>
  <si>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</si>
  <si>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</si>
  <si>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</si>
  <si>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</si>
  <si>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</si>
  <si>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</si>
  <si>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</si>
  <si>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</si>
  <si>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</si>
  <si>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</si>
  <si>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</si>
  <si>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</si>
  <si>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</si>
  <si>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</si>
  <si>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</si>
  <si>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</si>
  <si>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</si>
  <si>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</si>
  <si>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</si>
  <si>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</si>
  <si>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</si>
  <si>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</si>
  <si>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</si>
  <si>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</si>
  <si>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</si>
  <si>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</si>
  <si>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</si>
  <si>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</si>
  <si>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</si>
  <si>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</si>
  <si>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</si>
  <si>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</si>
  <si>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</si>
  <si>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</si>
  <si>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</si>
  <si>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</si>
  <si>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</si>
  <si>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</si>
  <si>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</si>
  <si>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</si>
  <si>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</si>
  <si>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</si>
  <si>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</si>
  <si>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</si>
  <si>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</si>
  <si>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</si>
  <si>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</si>
  <si>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</si>
  <si>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</si>
  <si>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</si>
  <si>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</si>
  <si>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</si>
  <si>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</si>
  <si>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</si>
  <si>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</si>
  <si>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</si>
  <si>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</si>
  <si>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</si>
  <si>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</si>
  <si>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</si>
  <si>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</si>
  <si>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</si>
  <si>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</si>
  <si>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</si>
  <si>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</si>
  <si>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</si>
  <si>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</si>
  <si>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</si>
  <si>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</si>
  <si>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</si>
  <si>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</si>
  <si>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</si>
  <si>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</si>
  <si>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</si>
  <si>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</si>
  <si>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</si>
  <si>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</si>
  <si>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</si>
  <si>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</si>
  <si>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</si>
  <si>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</si>
  <si>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</si>
  <si>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</si>
  <si>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</si>
  <si>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</si>
  <si>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</si>
  <si>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</si>
  <si>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</si>
  <si>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</si>
  <si>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</si>
  <si>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</si>
  <si>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</si>
  <si>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</si>
  <si>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</si>
  <si>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</si>
  <si>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</si>
  <si>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</si>
  <si>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</si>
  <si>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</si>
  <si>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</si>
  <si>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</si>
  <si>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</si>
  <si>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</si>
  <si>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</si>
  <si>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</si>
  <si>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</si>
  <si>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</si>
  <si>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</si>
  <si>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</si>
  <si>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</si>
  <si>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</si>
  <si>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</si>
  <si>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</si>
  <si>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</si>
  <si>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</si>
  <si>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</si>
  <si>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</si>
  <si>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</si>
  <si>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</si>
  <si>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</si>
  <si>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</si>
  <si>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</si>
  <si>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</si>
  <si>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</si>
  <si>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</si>
  <si>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</si>
  <si>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</si>
  <si>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</si>
  <si>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</si>
  <si>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</si>
  <si>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</si>
  <si>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</si>
  <si>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</si>
  <si>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</si>
  <si>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</si>
  <si>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</si>
  <si>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</si>
  <si>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</si>
  <si>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</si>
  <si>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</si>
  <si>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</si>
  <si>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</si>
  <si>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</si>
  <si>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</si>
  <si>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</si>
  <si>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</si>
  <si>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</si>
  <si>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</si>
  <si>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</si>
  <si>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</si>
  <si>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</si>
  <si>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</si>
  <si>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</si>
  <si>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</si>
  <si>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</si>
  <si>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</si>
  <si>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</si>
  <si>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</si>
  <si>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</si>
  <si>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</si>
  <si>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</si>
  <si>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</si>
  <si>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</si>
  <si>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</si>
  <si>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</si>
  <si>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</si>
  <si>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</si>
  <si>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</si>
  <si>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</si>
  <si>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</si>
  <si>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</si>
  <si>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</si>
  <si>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</si>
  <si>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</si>
  <si>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</si>
  <si>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</si>
  <si>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</si>
  <si>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</si>
  <si>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</si>
  <si>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</si>
  <si>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</si>
  <si>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</si>
  <si>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</si>
  <si>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</si>
  <si>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</si>
  <si>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</si>
  <si>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</si>
  <si>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</si>
  <si>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</si>
  <si>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</si>
  <si>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</si>
  <si>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</si>
  <si>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</si>
  <si>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</si>
  <si>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</si>
  <si>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</si>
  <si>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</si>
  <si>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</si>
  <si>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</si>
  <si>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</si>
  <si>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</si>
  <si>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</si>
  <si>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</si>
  <si>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</si>
  <si>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</si>
  <si>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</si>
  <si>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</si>
  <si>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</si>
  <si>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</si>
  <si>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</si>
  <si>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</si>
  <si>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</si>
  <si>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</si>
  <si>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</si>
  <si>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</si>
  <si>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</si>
  <si>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</si>
  <si>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</si>
  <si>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</si>
  <si>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</si>
  <si>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</si>
  <si>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</si>
  <si>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</si>
  <si>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</si>
  <si>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</si>
  <si>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</si>
  <si>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</si>
  <si>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</si>
  <si>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</si>
  <si>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</si>
  <si>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</si>
  <si>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</si>
  <si>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</si>
  <si>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</si>
  <si>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</si>
  <si>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</si>
  <si>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</si>
  <si>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</si>
  <si>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</si>
  <si>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</si>
  <si>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</si>
  <si>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</si>
  <si>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</si>
  <si>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</si>
  <si>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</si>
  <si>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</si>
  <si>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</si>
  <si>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</si>
  <si>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</si>
  <si>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</si>
  <si>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</si>
  <si>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</si>
  <si>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</si>
  <si>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</si>
  <si>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</si>
  <si>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</si>
  <si>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</si>
  <si>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</si>
  <si>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</si>
  <si>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</si>
  <si>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</si>
  <si>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</si>
  <si>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</si>
  <si>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</si>
  <si>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</si>
  <si>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</si>
  <si>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</si>
  <si>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</si>
  <si>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</si>
  <si>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</si>
  <si>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</si>
  <si>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</si>
  <si>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</si>
  <si>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</si>
  <si>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</si>
  <si>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</si>
  <si>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</si>
  <si>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</si>
  <si>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</si>
  <si>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</si>
  <si>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</si>
  <si>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</si>
  <si>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</si>
  <si>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</si>
  <si>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</si>
  <si>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</si>
  <si>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</si>
  <si>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</si>
  <si>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</si>
  <si>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</si>
  <si>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</si>
  <si>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</si>
  <si>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</si>
  <si>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</si>
  <si>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</si>
  <si>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</si>
  <si>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</si>
  <si>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</si>
  <si>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</si>
  <si>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</si>
  <si>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</si>
  <si>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</si>
  <si>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</si>
  <si>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</si>
  <si>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</si>
  <si>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</si>
  <si>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</si>
  <si>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</si>
  <si>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</si>
  <si>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</si>
  <si>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</si>
  <si>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</si>
  <si>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</si>
  <si>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</si>
  <si>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</si>
  <si>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</si>
  <si>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</si>
  <si>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</si>
  <si>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</si>
  <si>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</si>
  <si>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</si>
  <si>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</si>
  <si>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</si>
  <si>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</si>
  <si>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</si>
  <si>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</si>
  <si>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</si>
  <si>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</si>
  <si>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</si>
  <si>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</si>
  <si>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</si>
  <si>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</si>
  <si>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</si>
  <si>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</si>
  <si>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</si>
  <si>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</si>
  <si>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</si>
  <si>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</si>
  <si>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</si>
  <si>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</si>
  <si>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</si>
  <si>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</si>
  <si>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</si>
  <si>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</si>
  <si>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</si>
  <si>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</si>
  <si>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</si>
  <si>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</si>
  <si>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</si>
  <si>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</si>
  <si>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</si>
  <si>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</si>
  <si>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</si>
  <si>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</si>
  <si>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</si>
  <si>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</si>
  <si>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</si>
  <si>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</si>
  <si>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</si>
  <si>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</si>
  <si>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</si>
  <si>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</si>
  <si>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</si>
  <si>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</si>
  <si>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</si>
  <si>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</si>
  <si>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</si>
  <si>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</si>
  <si>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</si>
  <si>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</si>
  <si>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</si>
  <si>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</si>
  <si>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</si>
  <si>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</si>
  <si>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</si>
  <si>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</si>
  <si>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</si>
  <si>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</si>
  <si>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</si>
  <si>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</si>
  <si>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</si>
  <si>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</si>
  <si>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</si>
  <si>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</si>
  <si>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</si>
  <si>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</si>
  <si>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</si>
  <si>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</si>
  <si>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</si>
  <si>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</si>
  <si>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</si>
  <si>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</si>
  <si>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</si>
  <si>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</si>
  <si>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</si>
  <si>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</si>
  <si>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</si>
  <si>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</si>
  <si>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</si>
  <si>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</si>
  <si>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</si>
  <si>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</si>
  <si>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</si>
  <si>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</si>
  <si>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</si>
  <si>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</si>
  <si>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</si>
  <si>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</si>
  <si>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</si>
  <si>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</si>
  <si>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</si>
  <si>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</si>
  <si>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</si>
  <si>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</si>
  <si>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</si>
  <si>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</si>
  <si>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</si>
  <si>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</si>
  <si>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</si>
  <si>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</si>
  <si>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</si>
  <si>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</si>
  <si>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</si>
  <si>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</si>
  <si>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</si>
  <si>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</si>
  <si>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</si>
  <si>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</si>
  <si>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</si>
  <si>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</si>
  <si>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</si>
  <si>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</si>
  <si>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</si>
  <si>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</si>
  <si>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</si>
  <si>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</si>
  <si>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</si>
  <si>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</si>
  <si>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</si>
  <si>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</si>
  <si>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</si>
  <si>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</si>
  <si>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</si>
  <si>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</si>
  <si>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</si>
  <si>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</si>
  <si>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</si>
  <si>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</si>
  <si>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</si>
  <si>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</si>
  <si>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</si>
  <si>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</si>
  <si>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</si>
  <si>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</si>
  <si>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</si>
  <si>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</si>
  <si>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</si>
  <si>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</si>
  <si>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</si>
  <si>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</si>
  <si>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</si>
  <si>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</si>
  <si>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</si>
  <si>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</si>
  <si>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</si>
  <si>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</si>
  <si>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</si>
  <si>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</si>
  <si>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</si>
  <si>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</si>
  <si>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</si>
  <si>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</si>
  <si>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</si>
  <si>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</si>
  <si>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</si>
  <si>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</si>
  <si>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</si>
  <si>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</si>
  <si>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</si>
  <si>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</si>
  <si>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</si>
  <si>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</si>
  <si>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</si>
  <si>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</si>
  <si>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</si>
  <si>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</si>
  <si>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</si>
  <si>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</si>
  <si>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</si>
  <si>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</si>
  <si>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</si>
  <si>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</si>
  <si>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</si>
  <si>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</si>
  <si>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</si>
  <si>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</si>
  <si>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</si>
  <si>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</si>
  <si>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</si>
  <si>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</si>
  <si>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</si>
  <si>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</si>
  <si>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</si>
  <si>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</si>
  <si>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</si>
  <si>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</si>
  <si>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</si>
  <si>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</si>
  <si>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</si>
  <si>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</si>
  <si>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</si>
  <si>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</si>
  <si>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</si>
  <si>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</si>
  <si>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</si>
  <si>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</si>
  <si>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</si>
  <si>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</si>
  <si>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</si>
  <si>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</si>
  <si>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</si>
  <si>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</si>
  <si>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</si>
  <si>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</si>
  <si>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</si>
  <si>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</si>
  <si>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</si>
  <si>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</si>
  <si>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</si>
  <si>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</si>
  <si>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</si>
  <si>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</si>
  <si>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</si>
  <si>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</si>
  <si>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</si>
  <si>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</si>
  <si>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</si>
  <si>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</si>
  <si>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</si>
  <si>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</si>
  <si>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</si>
  <si>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</si>
  <si>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</si>
  <si>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</si>
  <si>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</si>
  <si>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</si>
  <si>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</si>
  <si>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</si>
  <si>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</si>
  <si>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</si>
  <si>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</si>
  <si>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</si>
  <si>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</si>
  <si>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</si>
  <si>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</si>
  <si>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</si>
  <si>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</si>
  <si>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</si>
  <si>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</si>
  <si>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</si>
  <si>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</si>
  <si>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</si>
  <si>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</si>
  <si>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</si>
  <si>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</si>
  <si>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</si>
  <si>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</si>
  <si>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</si>
  <si>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</si>
  <si>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</si>
  <si>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</si>
  <si>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</si>
  <si>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</si>
  <si>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</si>
  <si>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</si>
  <si>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</si>
  <si>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</si>
  <si>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</si>
  <si>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</si>
  <si>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</si>
  <si>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</si>
  <si>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</si>
  <si>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</si>
  <si>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</si>
  <si>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</si>
  <si>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</si>
  <si>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</si>
  <si>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</si>
  <si>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</si>
  <si>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</si>
  <si>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</si>
  <si>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</si>
  <si>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</si>
  <si>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</si>
  <si>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</si>
  <si>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</si>
  <si>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</si>
  <si>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</si>
  <si>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</si>
  <si>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</si>
  <si>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</si>
  <si>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</si>
  <si>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</si>
  <si>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</si>
  <si>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</si>
  <si>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</si>
  <si>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</si>
  <si>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</si>
  <si>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</si>
  <si>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</si>
  <si>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</si>
  <si>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</si>
  <si>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</si>
  <si>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</si>
  <si>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</si>
  <si>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</si>
  <si>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</si>
  <si>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</si>
  <si>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</si>
  <si>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</si>
  <si>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</si>
  <si>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</si>
  <si>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</si>
  <si>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</si>
  <si>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</si>
  <si>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</si>
  <si>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</si>
  <si>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</si>
  <si>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</si>
  <si>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</si>
  <si>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</si>
  <si>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</si>
  <si>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</si>
  <si>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</si>
  <si>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</si>
  <si>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</si>
  <si>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</si>
  <si>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</si>
  <si>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</si>
  <si>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</si>
  <si>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</si>
  <si>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</si>
  <si>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</si>
  <si>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</si>
  <si>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</si>
  <si>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</si>
  <si>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</si>
  <si>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</si>
  <si>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</si>
  <si>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</si>
  <si>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</si>
  <si>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</si>
  <si>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</si>
  <si>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</si>
  <si>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</si>
  <si>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</si>
  <si>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</si>
  <si>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</si>
  <si>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</si>
  <si>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</si>
  <si>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</si>
  <si>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</si>
  <si>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</si>
  <si>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</si>
  <si>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</si>
  <si>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</si>
  <si>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</si>
  <si>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</si>
  <si>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</si>
  <si>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</si>
  <si>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</si>
  <si>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</si>
  <si>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</si>
  <si>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</si>
  <si>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</si>
  <si>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</si>
  <si>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</si>
  <si>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</si>
  <si>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</si>
  <si>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</si>
  <si>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</si>
  <si>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</si>
  <si>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</si>
  <si>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</si>
  <si>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</si>
  <si>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</si>
  <si>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</si>
  <si>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</si>
  <si>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</si>
  <si>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</si>
  <si>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</si>
  <si>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</si>
  <si>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</si>
  <si>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</si>
  <si>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</si>
  <si>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</si>
  <si>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</si>
  <si>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</si>
  <si>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</si>
  <si>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</si>
  <si>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</si>
  <si>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</si>
  <si>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</si>
  <si>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</si>
  <si>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</si>
  <si>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</si>
  <si>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</si>
  <si>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</si>
  <si>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</si>
  <si>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</si>
  <si>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</si>
  <si>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</si>
  <si>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</si>
  <si>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</si>
  <si>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</si>
  <si>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</si>
  <si>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</si>
  <si>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</si>
  <si>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</si>
  <si>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</si>
  <si>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</si>
  <si>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</si>
  <si>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</si>
  <si>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</si>
  <si>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</si>
  <si>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</si>
  <si>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</si>
  <si>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</si>
  <si>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</si>
  <si>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</si>
  <si>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</si>
  <si>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</si>
  <si>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</si>
  <si>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</si>
  <si>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</si>
  <si>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</si>
  <si>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</si>
  <si>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</si>
  <si>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</si>
  <si>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</si>
  <si>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</si>
  <si>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</si>
  <si>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</si>
  <si>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</si>
  <si>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</si>
  <si>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</si>
  <si>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</si>
  <si>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</si>
  <si>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</si>
  <si>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</si>
  <si>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</si>
  <si>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</si>
  <si>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</si>
  <si>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</si>
  <si>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</si>
  <si>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</si>
  <si>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</si>
  <si>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</si>
  <si>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</si>
  <si>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</si>
  <si>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</si>
  <si>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</si>
  <si>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</si>
  <si>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</si>
  <si>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</si>
  <si>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</si>
  <si>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</si>
  <si>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</si>
  <si>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</si>
  <si>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</si>
  <si>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</si>
  <si>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</si>
  <si>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</si>
  <si>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</si>
  <si>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</si>
  <si>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</si>
  <si>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</si>
  <si>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</si>
  <si>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</si>
  <si>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</si>
  <si>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</si>
  <si>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</si>
  <si>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</si>
  <si>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</si>
  <si>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</si>
  <si>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</si>
  <si>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</si>
  <si>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</si>
  <si>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</si>
  <si>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</si>
  <si>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</si>
  <si>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</si>
  <si>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</si>
  <si>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</si>
  <si>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</si>
  <si>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</si>
  <si>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</si>
  <si>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</si>
  <si>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</si>
  <si>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</si>
  <si>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</si>
  <si>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</si>
  <si>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</si>
  <si>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</si>
  <si>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</si>
  <si>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</si>
  <si>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</si>
  <si>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</si>
  <si>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</si>
  <si>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</si>
  <si>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</si>
  <si>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</si>
  <si>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</si>
  <si>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</si>
  <si>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</si>
  <si>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</si>
  <si>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</si>
  <si>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</si>
  <si>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</si>
  <si>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</si>
  <si>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</si>
  <si>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</si>
  <si>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</si>
  <si>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</si>
  <si>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</si>
  <si>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</si>
  <si>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</si>
  <si>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</si>
  <si>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</si>
  <si>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</si>
  <si>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</si>
  <si>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</si>
  <si>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</si>
  <si>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</si>
  <si>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</si>
  <si>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</si>
  <si>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</si>
  <si>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</si>
  <si>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</si>
  <si>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</si>
  <si>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</si>
  <si>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</si>
  <si>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</si>
  <si>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</si>
  <si>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</si>
  <si>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</si>
  <si>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</si>
  <si>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</si>
  <si>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</si>
  <si>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</si>
  <si>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</si>
  <si>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</si>
  <si>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</si>
  <si>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</si>
  <si>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</si>
  <si>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</si>
  <si>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</si>
  <si>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</si>
  <si>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</si>
  <si>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</si>
  <si>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</si>
  <si>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</si>
  <si>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</si>
  <si>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</si>
  <si>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</si>
  <si>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</si>
  <si>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</si>
  <si>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</si>
  <si>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</si>
  <si>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</si>
  <si>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</si>
  <si>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</si>
  <si>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</si>
  <si>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</si>
  <si>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</si>
  <si>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</si>
  <si>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</si>
  <si>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</si>
  <si>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</si>
  <si>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</si>
  <si>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</si>
  <si>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</si>
  <si>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</si>
  <si>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</si>
  <si>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</si>
  <si>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</si>
  <si>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</si>
  <si>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</si>
  <si>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</si>
  <si>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</si>
  <si>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</si>
  <si>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</si>
  <si>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</si>
  <si>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</si>
  <si>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</si>
  <si>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</si>
  <si>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</si>
  <si>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</si>
  <si>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</si>
  <si>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</si>
  <si>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</si>
  <si>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</si>
  <si>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</si>
  <si>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</si>
  <si>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</si>
  <si>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</si>
  <si>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</si>
  <si>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</si>
  <si>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</si>
  <si>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</si>
  <si>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</si>
  <si>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</si>
  <si>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</si>
  <si>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</si>
  <si>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</si>
  <si>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</si>
  <si>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</si>
  <si>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</si>
  <si>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</si>
  <si>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</si>
  <si>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</si>
  <si>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</si>
  <si>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</si>
  <si>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</si>
  <si>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</si>
  <si>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</si>
  <si>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</si>
  <si>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</si>
  <si>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</si>
  <si>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</si>
  <si>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</si>
  <si>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</si>
  <si>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</si>
  <si>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</si>
  <si>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</si>
  <si>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</si>
  <si>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</si>
  <si>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</si>
  <si>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</si>
  <si>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</si>
  <si>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</si>
  <si>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</si>
  <si>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</si>
  <si>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</si>
  <si>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</si>
  <si>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</si>
  <si>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</si>
  <si>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</si>
  <si>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</si>
  <si>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</si>
  <si>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</si>
  <si>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</si>
  <si>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</si>
  <si>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</si>
  <si>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</si>
  <si>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</si>
  <si>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</si>
  <si>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</si>
  <si>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</si>
  <si>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</si>
  <si>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</si>
  <si>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</si>
  <si>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</si>
  <si>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</si>
  <si>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</si>
  <si>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</si>
  <si>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</si>
  <si>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</si>
  <si>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</si>
  <si>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</si>
  <si>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</si>
  <si>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</si>
  <si>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</si>
  <si>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</si>
  <si>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</si>
  <si>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</si>
  <si>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</si>
  <si>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</si>
  <si>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</si>
  <si>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</si>
  <si>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</si>
  <si>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</si>
  <si>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</si>
  <si>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</si>
  <si>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</si>
  <si>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</si>
  <si>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</si>
  <si>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</si>
  <si>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</si>
  <si>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</si>
  <si>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</si>
  <si>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</si>
  <si>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</si>
  <si>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</si>
  <si>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</si>
  <si>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</si>
  <si>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</si>
  <si>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</si>
  <si>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</si>
  <si>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</si>
  <si>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</si>
  <si>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</si>
  <si>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</si>
  <si>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</si>
  <si>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</si>
  <si>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</si>
  <si>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</si>
  <si>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</si>
  <si>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</si>
  <si>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</si>
  <si>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</si>
  <si>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</si>
  <si>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</si>
  <si>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</si>
  <si>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</si>
  <si>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</si>
  <si>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</si>
  <si>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</si>
  <si>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</si>
  <si>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</si>
  <si>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</si>
  <si>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</si>
  <si>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</si>
  <si>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</si>
  <si>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</si>
  <si>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</si>
  <si>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</si>
  <si>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</si>
  <si>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</si>
  <si>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</si>
  <si>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</si>
  <si>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</si>
  <si>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</si>
  <si>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</si>
  <si>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</si>
  <si>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</si>
  <si>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</si>
  <si>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</si>
  <si>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</si>
  <si>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</si>
  <si>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</si>
  <si>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</si>
  <si>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</si>
  <si>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</si>
  <si>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</si>
  <si>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</si>
  <si>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</si>
  <si>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</si>
  <si>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</si>
  <si>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</si>
  <si>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</si>
  <si>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</si>
  <si>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</si>
  <si>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</si>
  <si>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</si>
  <si>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</si>
  <si>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</si>
  <si>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</si>
  <si>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</si>
  <si>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</si>
  <si>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</si>
  <si>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</si>
  <si>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</si>
  <si>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</si>
  <si>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</si>
  <si>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</si>
  <si>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</si>
  <si>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</si>
  <si>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</si>
  <si>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</si>
  <si>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</si>
  <si>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</si>
  <si>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</si>
  <si>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</si>
  <si>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</si>
  <si>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</si>
  <si>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</si>
  <si>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</si>
  <si>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</si>
  <si>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</si>
  <si>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</si>
  <si>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</si>
  <si>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</si>
  <si>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</si>
  <si>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</si>
  <si>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</si>
  <si>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</si>
  <si>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</si>
  <si>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</si>
  <si>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</si>
  <si>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</si>
  <si>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</si>
  <si>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</si>
  <si>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</si>
  <si>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</si>
  <si>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</si>
  <si>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</si>
  <si>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</si>
  <si>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</si>
  <si>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</si>
  <si>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</si>
  <si>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</si>
  <si>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</si>
  <si>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</si>
  <si>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</si>
  <si>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</si>
  <si>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</si>
  <si>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</si>
  <si>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</si>
  <si>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</si>
  <si>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</si>
  <si>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</si>
  <si>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</si>
  <si>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</si>
  <si>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</si>
  <si>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</si>
  <si>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</si>
  <si>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</si>
  <si>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</si>
  <si>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</si>
  <si>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</si>
  <si>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</si>
  <si>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</si>
  <si>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</si>
  <si>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</si>
  <si>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</si>
  <si>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</si>
  <si>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</si>
  <si>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</si>
  <si>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</si>
  <si>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</si>
  <si>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</si>
  <si>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</si>
  <si>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</si>
  <si>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</si>
  <si>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</si>
  <si>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</si>
  <si>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</si>
  <si>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</si>
  <si>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</si>
  <si>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</si>
  <si>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</si>
  <si>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</si>
  <si>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</si>
  <si>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</si>
  <si>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</si>
  <si>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</si>
  <si>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</si>
  <si>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</si>
  <si>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</si>
  <si>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</si>
  <si>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</si>
  <si>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</si>
  <si>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</si>
  <si>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</si>
  <si>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</si>
  <si>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</si>
  <si>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</si>
  <si>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</si>
  <si>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</si>
  <si>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</si>
  <si>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</si>
  <si>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</si>
  <si>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</si>
  <si>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</si>
  <si>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</si>
  <si>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</si>
  <si>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</si>
  <si>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</si>
  <si>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</si>
  <si>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</si>
  <si>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</si>
  <si>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</si>
  <si>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</si>
  <si>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</si>
  <si>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</si>
  <si>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</si>
  <si>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</si>
  <si>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</si>
  <si>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</si>
  <si>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</si>
  <si>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</si>
  <si>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</si>
  <si>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</si>
  <si>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</si>
  <si>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</si>
  <si>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</si>
  <si>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</si>
  <si>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</si>
  <si>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</si>
  <si>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</si>
  <si>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</si>
  <si>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</si>
  <si>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</si>
  <si>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</si>
  <si>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</si>
  <si>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</si>
  <si>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</si>
  <si>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</si>
  <si>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</si>
  <si>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</si>
  <si>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</si>
  <si>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</si>
  <si>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</si>
  <si>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</si>
  <si>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</si>
  <si>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</si>
  <si>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</si>
  <si>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</si>
  <si>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</si>
  <si>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</si>
  <si>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</si>
  <si>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</si>
  <si>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</si>
  <si>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</si>
  <si>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</si>
  <si>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</si>
  <si>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</si>
  <si>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</si>
  <si>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</si>
  <si>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</si>
  <si>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</si>
  <si>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</si>
  <si>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</si>
  <si>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</si>
  <si>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</si>
  <si>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</si>
  <si>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</si>
  <si>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</si>
  <si>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</si>
  <si>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</si>
  <si>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</si>
  <si>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</si>
  <si>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</si>
  <si>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</si>
  <si>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</si>
  <si>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</si>
  <si>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</si>
  <si>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</si>
  <si>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</si>
  <si>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</si>
  <si>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</si>
  <si>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</si>
  <si>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</si>
  <si>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</si>
  <si>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</si>
  <si>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</si>
  <si>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</si>
  <si>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</si>
  <si>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</si>
  <si>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</si>
  <si>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</si>
  <si>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</si>
  <si>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</si>
  <si>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</si>
  <si>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</si>
  <si>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</si>
  <si>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</si>
  <si>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</si>
  <si>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</si>
  <si>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</si>
  <si>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</si>
  <si>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</si>
  <si>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</si>
  <si>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</si>
  <si>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</si>
  <si>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</si>
  <si>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</si>
  <si>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</si>
  <si>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</si>
  <si>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</si>
  <si>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</si>
  <si>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</si>
  <si>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</si>
  <si>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</si>
  <si>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</si>
  <si>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</si>
  <si>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</si>
  <si>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</si>
  <si>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</si>
  <si>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</si>
  <si>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</si>
  <si>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</si>
  <si>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</si>
  <si>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</si>
  <si>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</si>
  <si>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</si>
  <si>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</si>
  <si>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</si>
  <si>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</si>
  <si>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</si>
  <si>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</si>
  <si>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</si>
  <si>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</si>
  <si>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</si>
  <si>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</si>
  <si>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</si>
  <si>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</si>
  <si>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</si>
  <si>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</si>
  <si>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</si>
  <si>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</si>
  <si>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</si>
  <si>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</si>
  <si>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</si>
  <si>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</si>
  <si>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</si>
  <si>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</si>
  <si>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</si>
  <si>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</si>
  <si>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</si>
  <si>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</si>
  <si>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</si>
  <si>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</si>
  <si>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</si>
  <si>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</si>
  <si>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</si>
  <si>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</si>
  <si>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</si>
  <si>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</si>
  <si>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</si>
  <si>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</si>
  <si>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</si>
  <si>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</si>
  <si>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</si>
  <si>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</si>
  <si>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</si>
  <si>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</si>
  <si>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</si>
  <si>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</si>
  <si>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</si>
  <si>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</si>
  <si>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</si>
  <si>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</si>
  <si>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</si>
  <si>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</si>
  <si>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</si>
  <si>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</si>
  <si>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</si>
  <si>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</si>
  <si>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</si>
  <si>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</si>
  <si>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</si>
  <si>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</si>
  <si>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</si>
  <si>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</si>
  <si>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</si>
  <si>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</si>
  <si>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</si>
  <si>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</si>
  <si>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</si>
  <si>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</si>
  <si>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</si>
  <si>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</si>
  <si>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</si>
  <si>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</si>
  <si>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</si>
  <si>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</si>
  <si>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</si>
  <si>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</si>
  <si>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</si>
  <si>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</si>
  <si>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</si>
  <si>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</si>
  <si>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</si>
  <si>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</si>
  <si>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</si>
  <si>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</si>
  <si>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</si>
  <si>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</si>
  <si>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</si>
  <si>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</si>
  <si>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</si>
  <si>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</si>
  <si>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</si>
  <si>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</si>
  <si>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</si>
  <si>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</si>
  <si>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</si>
  <si>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</si>
  <si>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</si>
  <si>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</si>
  <si>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</si>
  <si>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</si>
  <si>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</si>
  <si>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</si>
  <si>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</si>
  <si>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</si>
  <si>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</si>
  <si>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</si>
  <si>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</si>
  <si>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</si>
  <si>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</si>
  <si>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</si>
  <si>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</si>
  <si>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</si>
  <si>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</si>
  <si>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</si>
  <si>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</si>
  <si>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</si>
  <si>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</si>
  <si>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</si>
  <si>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</si>
  <si>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</si>
  <si>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</si>
  <si>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</si>
  <si>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</si>
  <si>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</si>
  <si>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</si>
  <si>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</si>
  <si>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</si>
  <si>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</si>
  <si>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</si>
  <si>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</si>
  <si>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</si>
  <si>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</si>
  <si>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</si>
  <si>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</si>
  <si>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</si>
  <si>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</si>
  <si>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</si>
  <si>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</si>
  <si>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</si>
  <si>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</si>
  <si>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</si>
  <si>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</si>
  <si>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</si>
  <si>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</si>
  <si>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</si>
  <si>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</si>
  <si>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</si>
  <si>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</si>
  <si>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</si>
  <si>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</si>
  <si>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</si>
  <si>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</si>
  <si>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</si>
  <si>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</si>
  <si>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</si>
  <si>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</si>
  <si>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</si>
  <si>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</si>
  <si>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</si>
  <si>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</si>
  <si>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</si>
  <si>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</si>
  <si>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</si>
  <si>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</si>
  <si>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</si>
  <si>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</si>
  <si>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</si>
  <si>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</si>
  <si>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</si>
  <si>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</si>
  <si>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</si>
  <si>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</si>
  <si>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</si>
  <si>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</si>
  <si>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</si>
  <si>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</si>
  <si>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</si>
  <si>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</si>
  <si>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</si>
  <si>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</si>
  <si>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</si>
  <si>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</si>
  <si>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</si>
  <si>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</si>
  <si>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</si>
  <si>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</si>
  <si>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</si>
  <si>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</si>
  <si>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</si>
  <si>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</si>
  <si>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</si>
  <si>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</si>
  <si>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</si>
  <si>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</si>
  <si>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</si>
  <si>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</si>
  <si>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</si>
  <si>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</si>
  <si>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</si>
  <si>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</si>
  <si>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</si>
  <si>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</si>
  <si>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</si>
  <si>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</si>
  <si>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</si>
  <si>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</si>
  <si>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</si>
  <si>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</si>
  <si>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</si>
  <si>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</si>
  <si>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</si>
  <si>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</si>
  <si>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</si>
  <si>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</si>
  <si>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</si>
  <si>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</si>
  <si>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</si>
  <si>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</si>
  <si>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</si>
  <si>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</si>
  <si>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</si>
  <si>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</si>
  <si>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</si>
  <si>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</si>
  <si>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</si>
  <si>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</si>
  <si>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</si>
  <si>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</si>
  <si>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</si>
  <si>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</si>
  <si>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</si>
  <si>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</si>
  <si>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</si>
  <si>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</si>
  <si>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</si>
  <si>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</si>
  <si>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</si>
  <si>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</si>
  <si>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</si>
  <si>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</si>
  <si>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</si>
  <si>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</si>
  <si>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</si>
  <si>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</si>
  <si>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</si>
  <si>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</si>
  <si>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</si>
  <si>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</si>
  <si>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</si>
  <si>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</si>
  <si>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</si>
  <si>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</si>
  <si>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</si>
  <si>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</si>
  <si>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</si>
  <si>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</si>
  <si>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</si>
  <si>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</si>
  <si>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</si>
  <si>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</si>
  <si>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</si>
  <si>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</si>
  <si>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</si>
  <si>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</si>
  <si>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</si>
  <si>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</si>
  <si>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</si>
  <si>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</si>
  <si>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</si>
  <si>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</si>
  <si>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</si>
  <si>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</si>
  <si>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</si>
  <si>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</si>
  <si>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</si>
  <si>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</si>
  <si>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</si>
  <si>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</si>
  <si>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</si>
  <si>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</si>
  <si>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</si>
  <si>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</si>
  <si>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</si>
  <si>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</si>
  <si>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</si>
  <si>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</si>
  <si>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</si>
  <si>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</si>
  <si>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</si>
  <si>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</si>
  <si>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</si>
  <si>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</si>
  <si>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</si>
  <si>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</si>
  <si>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</si>
  <si>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</si>
  <si>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</si>
  <si>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</si>
  <si>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</si>
  <si>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</si>
  <si>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</si>
  <si>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</si>
  <si>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</si>
  <si>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</si>
  <si>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</si>
  <si>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</si>
  <si>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</si>
  <si>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</si>
  <si>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</si>
  <si>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</si>
  <si>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</si>
  <si>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</si>
  <si>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</si>
  <si>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</si>
  <si>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</si>
  <si>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</si>
  <si>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</si>
  <si>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</si>
  <si>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</si>
  <si>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</si>
  <si>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</si>
  <si>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</si>
  <si>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</si>
  <si>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</si>
  <si>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</si>
  <si>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</si>
  <si>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</si>
  <si>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</si>
  <si>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</si>
  <si>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</si>
  <si>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</si>
  <si>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</si>
  <si>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</si>
  <si>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</si>
  <si>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</si>
  <si>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</si>
  <si>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</si>
  <si>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</si>
  <si>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</si>
  <si>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</si>
  <si>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</si>
  <si>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</si>
  <si>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</si>
  <si>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</si>
  <si>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</si>
  <si>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</si>
  <si>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</si>
  <si>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</si>
  <si>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</si>
  <si>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</si>
  <si>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</si>
  <si>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</si>
  <si>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</si>
  <si>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</si>
  <si>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</si>
  <si>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</si>
  <si>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</si>
  <si>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</si>
  <si>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</si>
  <si>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</si>
  <si>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</si>
  <si>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</si>
  <si>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</si>
  <si>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</si>
  <si>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</si>
  <si>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</si>
  <si>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</si>
  <si>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</si>
  <si>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</si>
  <si>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</si>
  <si>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</si>
  <si>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</si>
  <si>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</si>
  <si>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</si>
  <si>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</si>
  <si>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</si>
  <si>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</si>
  <si>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</si>
  <si>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</si>
  <si>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</si>
  <si>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</si>
  <si>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</si>
  <si>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</si>
  <si>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</si>
  <si>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</si>
  <si>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</si>
  <si>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</si>
  <si>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</si>
  <si>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</si>
  <si>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</si>
  <si>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</si>
  <si>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</si>
  <si>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</si>
  <si>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</si>
  <si>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</si>
  <si>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</si>
  <si>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</si>
  <si>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</si>
  <si>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</si>
  <si>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</si>
  <si>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</si>
  <si>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</si>
  <si>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</si>
  <si>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</si>
  <si>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</si>
  <si>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</si>
  <si>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</si>
  <si>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</si>
  <si>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</si>
  <si>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</si>
  <si>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</si>
  <si>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</si>
  <si>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</si>
  <si>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</si>
  <si>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</si>
  <si>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</si>
  <si>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</si>
  <si>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</si>
  <si>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</si>
  <si>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</si>
  <si>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</si>
  <si>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</si>
  <si>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</si>
  <si>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</si>
  <si>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</si>
  <si>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</si>
  <si>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</si>
  <si>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</si>
  <si>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</si>
  <si>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</si>
  <si>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</si>
  <si>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</si>
  <si>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</si>
  <si>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</si>
  <si>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</si>
  <si>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</si>
  <si>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</si>
  <si>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</si>
  <si>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</si>
  <si>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</si>
  <si>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</si>
  <si>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</si>
  <si>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</si>
  <si>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</si>
  <si>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</si>
  <si>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</si>
  <si>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</si>
  <si>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</si>
  <si>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</si>
  <si>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</si>
  <si>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</si>
  <si>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</si>
  <si>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</si>
  <si>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</si>
  <si>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</si>
  <si>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</si>
  <si>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</si>
  <si>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</si>
  <si>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</si>
  <si>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</si>
  <si>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</si>
  <si>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</si>
  <si>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</si>
  <si>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</si>
  <si>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</si>
  <si>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</si>
  <si>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</si>
  <si>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</si>
  <si>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</si>
  <si>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</si>
  <si>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</si>
  <si>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</si>
  <si>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</si>
  <si>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</si>
  <si>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</si>
  <si>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</si>
  <si>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</si>
  <si>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</si>
  <si>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</si>
  <si>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</si>
  <si>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</si>
  <si>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</si>
  <si>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</si>
  <si>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</si>
  <si>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</si>
  <si>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</si>
  <si>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</si>
  <si>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</si>
  <si>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</si>
  <si>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</si>
  <si>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</si>
  <si>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</si>
  <si>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</si>
  <si>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</si>
  <si>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</si>
  <si>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</si>
  <si>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</si>
  <si>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</si>
  <si>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</si>
  <si>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</si>
  <si>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</si>
  <si>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</si>
  <si>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</si>
  <si>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</si>
  <si>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</si>
  <si>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</si>
  <si>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</si>
  <si>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</si>
  <si>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</si>
  <si>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</si>
  <si>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</si>
  <si>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</si>
  <si>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</si>
  <si>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</si>
  <si>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</si>
  <si>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</si>
  <si>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</si>
  <si>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</si>
  <si>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</si>
  <si>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</si>
  <si>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</si>
  <si>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</si>
  <si>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</si>
  <si>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</si>
  <si>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</si>
  <si>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</si>
  <si>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</si>
  <si>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</si>
  <si>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</si>
  <si>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</si>
  <si>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</si>
  <si>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</si>
  <si>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</si>
  <si>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</si>
  <si>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</si>
  <si>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</si>
  <si>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</si>
  <si>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</si>
  <si>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</si>
  <si>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</si>
  <si>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</si>
  <si>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</si>
  <si>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</si>
  <si>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</si>
  <si>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</si>
  <si>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</si>
  <si>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</si>
  <si>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</si>
  <si>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</si>
  <si>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</si>
  <si>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</si>
  <si>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</si>
  <si>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</si>
  <si>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</si>
  <si>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</si>
  <si>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</si>
  <si>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</si>
  <si>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</si>
  <si>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</si>
  <si>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</si>
  <si>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</si>
  <si>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</si>
  <si>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</si>
  <si>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</si>
  <si>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</si>
  <si>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</si>
  <si>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</si>
  <si>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</si>
  <si>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</si>
  <si>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</si>
  <si>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</si>
  <si>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</si>
  <si>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</si>
  <si>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</si>
  <si>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</si>
  <si>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</si>
  <si>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</si>
  <si>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</si>
  <si>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</si>
  <si>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</si>
  <si>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</si>
  <si>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</si>
  <si>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</si>
  <si>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</si>
  <si>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</si>
  <si>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</si>
  <si>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</si>
  <si>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</si>
  <si>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</si>
  <si>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</si>
  <si>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</si>
  <si>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</si>
  <si>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</si>
  <si>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</si>
  <si>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</si>
  <si>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</si>
  <si>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</si>
  <si>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</si>
  <si>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</si>
  <si>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</si>
  <si>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</si>
  <si>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</si>
  <si>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</si>
  <si>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</si>
  <si>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</si>
  <si>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</si>
  <si>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</si>
  <si>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</si>
  <si>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</si>
  <si>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</si>
  <si>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</si>
  <si>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</si>
  <si>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</si>
  <si>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</si>
  <si>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</si>
  <si>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</si>
  <si>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</si>
  <si>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</si>
  <si>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</si>
  <si>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</si>
  <si>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</si>
  <si>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</si>
  <si>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</si>
  <si>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</si>
  <si>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</si>
  <si>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</si>
  <si>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</si>
  <si>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</si>
  <si>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</si>
  <si>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</si>
  <si>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</si>
  <si>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</si>
  <si>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</si>
  <si>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</si>
  <si>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</si>
  <si>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</si>
  <si>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</si>
  <si>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</si>
  <si>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</si>
  <si>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</si>
  <si>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</si>
  <si>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</si>
  <si>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</si>
  <si>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</si>
  <si>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</si>
  <si>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</si>
  <si>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</si>
  <si>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</si>
  <si>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</si>
  <si>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</si>
  <si>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</si>
  <si>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</si>
  <si>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</si>
  <si>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</si>
  <si>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</si>
  <si>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</si>
  <si>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</si>
  <si>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</si>
  <si>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</si>
  <si>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</si>
  <si>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</si>
  <si>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</si>
  <si>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</si>
  <si>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</si>
  <si>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</si>
  <si>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</si>
  <si>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</si>
  <si>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</si>
  <si>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</si>
  <si>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</si>
  <si>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</si>
  <si>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</si>
  <si>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</si>
  <si>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</si>
  <si>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</si>
  <si>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</si>
  <si>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</si>
  <si>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</si>
  <si>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</si>
  <si>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</si>
  <si>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</si>
  <si>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</si>
  <si>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</si>
  <si>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</si>
  <si>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</si>
  <si>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</si>
  <si>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</si>
  <si>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</si>
  <si>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</si>
  <si>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</si>
  <si>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</si>
  <si>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</si>
  <si>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</si>
  <si>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</si>
  <si>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</si>
  <si>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</si>
  <si>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</si>
  <si>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</si>
  <si>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</si>
  <si>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</si>
  <si>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</si>
  <si>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</si>
  <si>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</si>
  <si>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</si>
  <si>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</si>
  <si>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</si>
  <si>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</si>
  <si>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</si>
  <si>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</si>
  <si>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</si>
  <si>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</si>
  <si>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</si>
  <si>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</si>
  <si>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</si>
  <si>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</si>
  <si>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</si>
  <si>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</si>
  <si>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</si>
  <si>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</si>
  <si>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</si>
  <si>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</si>
  <si>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</si>
  <si>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</si>
  <si>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</si>
  <si>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</si>
  <si>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</si>
  <si>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</si>
  <si>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</si>
  <si>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</si>
  <si>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</si>
  <si>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</si>
  <si>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</si>
  <si>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</si>
  <si>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</si>
  <si>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</si>
  <si>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</si>
  <si>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</si>
  <si>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</si>
  <si>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</si>
  <si>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</si>
  <si>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</si>
  <si>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</si>
  <si>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</si>
  <si>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</si>
  <si>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</si>
  <si>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</si>
  <si>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</si>
  <si>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</si>
  <si>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</si>
  <si>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</si>
  <si>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</si>
  <si>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</si>
  <si>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</si>
  <si>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</si>
  <si>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</si>
  <si>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</si>
  <si>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</si>
  <si>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</si>
  <si>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</si>
  <si>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</si>
  <si>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</si>
  <si>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</si>
  <si>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</si>
  <si>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</si>
  <si>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</si>
  <si>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</si>
  <si>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</si>
  <si>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</si>
  <si>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</si>
  <si>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</si>
  <si>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</si>
  <si>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</si>
  <si>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</si>
  <si>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</si>
  <si>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</si>
  <si>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</si>
  <si>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</si>
  <si>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</si>
  <si>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</si>
  <si>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</si>
  <si>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</si>
  <si>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</si>
  <si>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</si>
  <si>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</si>
  <si>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</si>
  <si>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</si>
  <si>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</si>
  <si>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</si>
  <si>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</si>
  <si>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</si>
  <si>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</si>
  <si>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</si>
  <si>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</si>
  <si>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</si>
  <si>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</si>
  <si>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</si>
  <si>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</si>
  <si>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</si>
  <si>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</si>
  <si>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</si>
  <si>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</si>
  <si>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</si>
  <si>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</si>
  <si>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</si>
  <si>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</si>
  <si>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</si>
  <si>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</si>
  <si>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</si>
  <si>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</si>
  <si>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</si>
  <si>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</si>
  <si>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</si>
  <si>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</si>
  <si>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</si>
  <si>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</si>
  <si>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</si>
  <si>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</si>
  <si>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</si>
  <si>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</si>
  <si>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</si>
  <si>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</si>
  <si>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</si>
  <si>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</si>
  <si>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</si>
  <si>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</si>
  <si>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</si>
  <si>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</si>
  <si>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</si>
  <si>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</si>
  <si>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</si>
  <si>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</si>
  <si>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</si>
  <si>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</si>
  <si>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</si>
  <si>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</si>
  <si>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</si>
  <si>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</si>
  <si>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</si>
  <si>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</si>
  <si>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</si>
  <si>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</si>
  <si>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</si>
  <si>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</si>
  <si>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</si>
  <si>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</si>
  <si>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</si>
  <si>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</si>
  <si>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</si>
  <si>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</si>
  <si>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</si>
  <si>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</si>
  <si>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</si>
  <si>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</si>
  <si>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</si>
  <si>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</si>
  <si>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</si>
  <si>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</si>
  <si>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</si>
  <si>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</si>
  <si>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</si>
  <si>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</si>
  <si>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</si>
  <si>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</si>
  <si>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</si>
  <si>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</si>
  <si>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</si>
  <si>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</si>
  <si>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</si>
  <si>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</si>
  <si>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</si>
  <si>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</si>
  <si>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</si>
  <si>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</si>
  <si>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</si>
  <si>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</si>
  <si>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</si>
  <si>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</si>
  <si>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</si>
  <si>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</si>
  <si>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</si>
  <si>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</si>
  <si>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</si>
  <si>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</si>
  <si>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</si>
  <si>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</si>
  <si>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</si>
  <si>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</si>
  <si>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</si>
  <si>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</si>
  <si>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</si>
  <si>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</si>
  <si>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</si>
  <si>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</si>
  <si>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</si>
  <si>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</si>
  <si>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</si>
  <si>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</si>
  <si>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</si>
  <si>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</si>
  <si>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</si>
  <si>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</si>
  <si>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</si>
  <si>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</si>
  <si>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</si>
  <si>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</si>
  <si>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</si>
  <si>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</si>
  <si>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</si>
  <si>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</si>
  <si>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</si>
  <si>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</si>
  <si>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</si>
  <si>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</si>
  <si>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</si>
  <si>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</si>
  <si>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</si>
  <si>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</si>
  <si>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</si>
  <si>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</si>
  <si>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</si>
  <si>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</si>
  <si>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</si>
  <si>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</si>
  <si>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</si>
  <si>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</si>
  <si>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</si>
  <si>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</si>
  <si>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</si>
  <si>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</si>
  <si>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</si>
  <si>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</si>
  <si>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</si>
  <si>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</si>
  <si>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</si>
  <si>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</si>
  <si>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</si>
  <si>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</si>
  <si>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</si>
  <si>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</si>
  <si>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</si>
  <si>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</si>
  <si>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</si>
  <si>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</si>
  <si>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</si>
  <si>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</si>
  <si>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</si>
  <si>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</si>
  <si>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</si>
  <si>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</si>
  <si>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</si>
  <si>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</si>
  <si>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</si>
  <si>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</si>
  <si>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</si>
  <si>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</si>
  <si>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</si>
  <si>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</si>
  <si>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</si>
  <si>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</si>
  <si>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</si>
  <si>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</si>
  <si>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</si>
  <si>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</si>
  <si>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</si>
  <si>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</si>
  <si>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</si>
  <si>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</si>
  <si>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</si>
  <si>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</si>
  <si>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</si>
  <si>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</si>
  <si>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</si>
  <si>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</si>
  <si>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</si>
  <si>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</si>
  <si>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</si>
  <si>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</si>
  <si>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</si>
  <si>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</si>
  <si>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</si>
  <si>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</si>
  <si>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</si>
  <si>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</si>
  <si>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</si>
  <si>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</si>
  <si>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</si>
  <si>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</si>
  <si>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</si>
  <si>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</si>
  <si>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</si>
  <si>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</si>
  <si>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</si>
  <si>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</si>
  <si>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</si>
  <si>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</si>
  <si>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</si>
  <si>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</si>
  <si>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</si>
  <si>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</si>
  <si>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</si>
  <si>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</si>
  <si>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</si>
  <si>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</si>
  <si>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</si>
  <si>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</si>
  <si>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</si>
  <si>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</si>
  <si>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</si>
  <si>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</si>
  <si>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</si>
  <si>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</si>
  <si>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</si>
  <si>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</si>
  <si>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</si>
  <si>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</si>
  <si>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</si>
  <si>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</si>
  <si>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</si>
  <si>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</si>
  <si>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</si>
  <si>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</si>
  <si>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</si>
  <si>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</si>
  <si>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</si>
  <si>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</si>
  <si>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</si>
  <si>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</si>
  <si>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</si>
  <si>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</si>
  <si>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</si>
  <si>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</si>
  <si>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</si>
  <si>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</si>
  <si>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</si>
  <si>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</si>
  <si>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</si>
  <si>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</si>
  <si>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</si>
  <si>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</si>
  <si>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</si>
  <si>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</si>
  <si>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</si>
  <si>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</si>
  <si>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</si>
  <si>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</si>
  <si>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</si>
  <si>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</si>
  <si>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</si>
  <si>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</si>
  <si>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</si>
  <si>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</si>
  <si>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</si>
  <si>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</si>
  <si>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</si>
  <si>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</si>
  <si>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</si>
  <si>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</si>
  <si>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</si>
  <si>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</si>
  <si>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</si>
  <si>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</si>
  <si>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</si>
  <si>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</si>
  <si>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</si>
  <si>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</si>
  <si>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</si>
  <si>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</si>
  <si>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</si>
  <si>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</si>
  <si>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</si>
  <si>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</si>
  <si>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</si>
  <si>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</si>
  <si>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</si>
  <si>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</si>
  <si>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</si>
  <si>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</si>
  <si>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</si>
  <si>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</si>
  <si>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</si>
  <si>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</si>
  <si>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</si>
  <si>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</si>
  <si>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</si>
  <si>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</si>
  <si>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</si>
  <si>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</si>
  <si>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</si>
  <si>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</si>
  <si>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</si>
  <si>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</si>
  <si>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</si>
  <si>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</si>
  <si>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</si>
  <si>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</si>
  <si>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</si>
  <si>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</si>
  <si>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</si>
  <si>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</si>
  <si>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</si>
  <si>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</si>
  <si>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</si>
  <si>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</si>
  <si>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</si>
  <si>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</si>
  <si>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</si>
  <si>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</si>
  <si>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</si>
  <si>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</si>
  <si>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</si>
  <si>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</si>
  <si>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</si>
  <si>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</si>
  <si>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</si>
  <si>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</si>
  <si>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</si>
  <si>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</si>
  <si>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</si>
  <si>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</si>
  <si>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</si>
  <si>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</si>
  <si>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</si>
  <si>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</si>
  <si>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</si>
  <si>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</si>
  <si>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</si>
  <si>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</si>
  <si>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</si>
  <si>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</si>
  <si>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</si>
  <si>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</si>
  <si>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</si>
  <si>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</si>
  <si>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</si>
  <si>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</si>
  <si>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</si>
  <si>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</si>
  <si>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</si>
  <si>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</si>
  <si>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</si>
  <si>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</si>
  <si>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</si>
  <si>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</si>
  <si>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</si>
  <si>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</si>
  <si>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</si>
  <si>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</si>
  <si>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</si>
  <si>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</si>
  <si>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</si>
  <si>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</si>
  <si>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</si>
  <si>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</si>
  <si>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</si>
  <si>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</si>
  <si>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</si>
  <si>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</si>
  <si>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</si>
  <si>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</si>
  <si>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</si>
  <si>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</si>
  <si>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</si>
  <si>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</si>
  <si>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</si>
  <si>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</si>
  <si>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</si>
  <si>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</si>
  <si>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</si>
  <si>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</si>
  <si>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</si>
  <si>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</si>
  <si>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</si>
  <si>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</si>
  <si>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</si>
  <si>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</si>
  <si>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</si>
  <si>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</si>
  <si>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</si>
  <si>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</si>
  <si>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</si>
  <si>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</si>
  <si>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</si>
  <si>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</si>
  <si>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</si>
  <si>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</si>
  <si>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</si>
  <si>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</si>
  <si>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</si>
  <si>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</si>
  <si>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</si>
  <si>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</si>
  <si>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</si>
  <si>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</si>
  <si>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</si>
  <si>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</si>
  <si>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</si>
  <si>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</si>
  <si>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</si>
  <si>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</si>
  <si>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</si>
  <si>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</si>
  <si>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</si>
  <si>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</si>
  <si>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</si>
  <si>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</si>
  <si>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</si>
  <si>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</si>
  <si>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</si>
  <si>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</si>
  <si>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</si>
  <si>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</si>
  <si>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</si>
  <si>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</si>
  <si>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</si>
  <si>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</si>
  <si>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</si>
  <si>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</si>
  <si>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</si>
  <si>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</si>
  <si>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</si>
  <si>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</si>
  <si>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</si>
  <si>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</si>
  <si>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</si>
  <si>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</si>
  <si>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</si>
  <si>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</si>
  <si>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</si>
  <si>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</si>
  <si>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</si>
  <si>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</si>
  <si>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</si>
  <si>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</si>
  <si>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</si>
  <si>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</si>
  <si>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</si>
  <si>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</si>
  <si>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</si>
  <si>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</si>
  <si>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</si>
  <si>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</si>
  <si>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</si>
  <si>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</si>
  <si>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</si>
  <si>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</si>
  <si>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</si>
  <si>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</si>
  <si>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</si>
  <si>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</si>
  <si>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</si>
  <si>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</si>
  <si>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</si>
  <si>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</si>
  <si>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</si>
  <si>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</si>
  <si>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</si>
  <si>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</si>
  <si>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</si>
  <si>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</si>
  <si>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</si>
  <si>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</si>
  <si>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</si>
  <si>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</si>
  <si>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</si>
  <si>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</si>
  <si>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</si>
  <si>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</si>
  <si>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</si>
  <si>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</si>
  <si>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</si>
  <si>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</si>
  <si>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</si>
  <si>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</si>
  <si>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</si>
  <si>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</si>
  <si>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</si>
  <si>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</si>
  <si>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</si>
  <si>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</si>
  <si>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</si>
  <si>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</si>
  <si>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</si>
  <si>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</si>
  <si>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</si>
  <si>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</si>
  <si>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</si>
  <si>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</si>
  <si>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</si>
  <si>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</si>
  <si>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</si>
  <si>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</si>
  <si>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</si>
  <si>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</si>
  <si>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</si>
  <si>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</si>
  <si>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</si>
  <si>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</si>
  <si>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</si>
  <si>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</si>
  <si>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</si>
  <si>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</si>
  <si>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</si>
  <si>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</si>
  <si>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</si>
  <si>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</si>
  <si>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</si>
  <si>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</si>
  <si>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</si>
  <si>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</si>
  <si>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</si>
  <si>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</si>
  <si>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</si>
  <si>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</si>
  <si>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</si>
  <si>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</si>
  <si>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</si>
  <si>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</si>
  <si>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</si>
  <si>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</si>
  <si>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</si>
  <si>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</si>
  <si>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</si>
  <si>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</si>
  <si>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</si>
  <si>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</si>
  <si>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</si>
  <si>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</si>
  <si>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</si>
  <si>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</si>
  <si>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</si>
  <si>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</si>
  <si>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</si>
  <si>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</si>
  <si>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</si>
  <si>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</si>
  <si>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</si>
  <si>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</si>
  <si>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</si>
  <si>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</si>
  <si>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</si>
  <si>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</si>
  <si>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</si>
  <si>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</si>
  <si>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</si>
  <si>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</si>
  <si>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</si>
  <si>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</si>
  <si>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</si>
  <si>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</si>
  <si>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</si>
  <si>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</si>
  <si>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</si>
  <si>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</si>
  <si>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</si>
  <si>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</si>
  <si>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</si>
  <si>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</si>
  <si>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</si>
  <si>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</si>
  <si>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</si>
  <si>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</si>
  <si>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</si>
  <si>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</si>
  <si>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</si>
  <si>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</si>
  <si>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</si>
  <si>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</si>
  <si>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</si>
  <si>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</si>
  <si>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</si>
  <si>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</si>
  <si>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</si>
  <si>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</si>
  <si>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</si>
  <si>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</si>
  <si>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</si>
  <si>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</si>
  <si>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</si>
  <si>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</si>
  <si>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</si>
  <si>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</si>
  <si>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</si>
  <si>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</si>
  <si>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</si>
  <si>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</si>
  <si>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</si>
  <si>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</si>
  <si>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</si>
  <si>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</si>
  <si>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</si>
  <si>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</si>
  <si>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</si>
  <si>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</si>
  <si>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</si>
  <si>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</si>
  <si>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</si>
  <si>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</si>
  <si>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</si>
  <si>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</si>
  <si>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</si>
  <si>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</si>
  <si>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</si>
  <si>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</si>
  <si>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</si>
  <si>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</si>
  <si>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</si>
  <si>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</si>
  <si>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</si>
  <si>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</si>
  <si>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</si>
  <si>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</si>
  <si>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</si>
  <si>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</si>
  <si>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</si>
  <si>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</si>
  <si>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</si>
  <si>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</si>
  <si>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</si>
  <si>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</si>
  <si>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</si>
  <si>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</si>
  <si>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</si>
  <si>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</si>
  <si>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</si>
  <si>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</si>
  <si>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</si>
  <si>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</si>
  <si>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</si>
  <si>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</si>
  <si>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</si>
  <si>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</si>
  <si>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</si>
  <si>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</si>
  <si>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</si>
  <si>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</si>
  <si>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</si>
  <si>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</si>
  <si>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</si>
  <si>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</si>
  <si>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</si>
  <si>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</si>
  <si>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</si>
  <si>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</si>
  <si>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</si>
  <si>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</si>
  <si>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</si>
  <si>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</si>
  <si>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</si>
  <si>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</si>
  <si>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</si>
  <si>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</si>
  <si>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</si>
  <si>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</si>
  <si>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</si>
  <si>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</si>
  <si>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</si>
  <si>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</si>
  <si>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</si>
  <si>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</si>
  <si>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</si>
  <si>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</si>
  <si>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</si>
  <si>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</si>
  <si>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</si>
  <si>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</si>
  <si>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</si>
  <si>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</si>
  <si>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</si>
  <si>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</si>
  <si>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</si>
  <si>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</si>
  <si>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</si>
  <si>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</si>
  <si>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</si>
  <si>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</si>
  <si>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</si>
  <si>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</si>
  <si>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</si>
  <si>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</si>
  <si>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</si>
  <si>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</si>
  <si>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</si>
  <si>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</si>
  <si>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</si>
  <si>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</si>
  <si>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</si>
  <si>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</si>
  <si>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</si>
  <si>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</si>
  <si>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</si>
  <si>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</si>
  <si>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</si>
  <si>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</si>
  <si>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</si>
  <si>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</si>
  <si>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</si>
  <si>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</si>
  <si>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</si>
  <si>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</si>
  <si>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</si>
  <si>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</si>
  <si>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</si>
  <si>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</si>
  <si>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</si>
  <si>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</si>
  <si>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</si>
  <si>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</si>
  <si>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</si>
  <si>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</si>
  <si>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</si>
  <si>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</si>
  <si>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</si>
  <si>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</si>
  <si>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</si>
  <si>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</si>
  <si>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</si>
  <si>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</si>
  <si>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</si>
  <si>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</si>
  <si>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</si>
  <si>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</si>
  <si>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</si>
  <si>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</si>
  <si>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</si>
  <si>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</si>
  <si>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</si>
  <si>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</si>
  <si>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</si>
  <si>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</si>
  <si>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</si>
  <si>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</si>
  <si>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</si>
  <si>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</si>
  <si>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</si>
  <si>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</si>
  <si>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</si>
  <si>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</si>
  <si>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</si>
  <si>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</si>
  <si>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</si>
  <si>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</si>
  <si>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</si>
  <si>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</si>
  <si>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</si>
  <si>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</si>
  <si>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</si>
  <si>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</si>
  <si>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</si>
  <si>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</si>
  <si>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</si>
  <si>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</si>
  <si>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</si>
  <si>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</si>
  <si>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</si>
  <si>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</si>
  <si>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</si>
  <si>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</si>
  <si>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</si>
  <si>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</si>
  <si>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</si>
  <si>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</si>
  <si>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</si>
  <si>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</si>
  <si>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</si>
  <si>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</si>
  <si>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</si>
  <si>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</si>
  <si>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</si>
  <si>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</si>
  <si>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</si>
  <si>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</si>
  <si>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</si>
  <si>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</si>
  <si>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</si>
  <si>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</si>
  <si>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</si>
  <si>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</si>
  <si>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</si>
  <si>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</si>
  <si>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</si>
  <si>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</si>
  <si>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</si>
  <si>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</si>
  <si>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</si>
  <si>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</si>
  <si>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</si>
  <si>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</si>
  <si>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</si>
  <si>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</si>
  <si>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</si>
  <si>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</si>
  <si>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</si>
  <si>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</si>
  <si>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</si>
  <si>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</si>
  <si>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</si>
  <si>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</si>
  <si>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</si>
  <si>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</si>
  <si>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</si>
  <si>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</si>
  <si>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</si>
  <si>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</si>
  <si>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</si>
  <si>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</si>
  <si>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</si>
  <si>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</si>
  <si>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</si>
  <si>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</si>
  <si>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</si>
  <si>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</si>
  <si>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</si>
  <si>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</si>
  <si>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</si>
  <si>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</si>
  <si>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</si>
  <si>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</si>
  <si>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</si>
  <si>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</si>
  <si>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</si>
  <si>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</si>
  <si>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</si>
  <si>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</si>
  <si>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</si>
  <si>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</si>
  <si>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</si>
  <si>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</si>
  <si>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</si>
  <si>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</si>
  <si>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</si>
  <si>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</si>
  <si>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</si>
  <si>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</si>
  <si>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</si>
  <si>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</si>
  <si>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</si>
  <si>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</si>
  <si>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</si>
  <si>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</si>
  <si>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</si>
  <si>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</si>
  <si>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</si>
  <si>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</si>
  <si>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</si>
  <si>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</si>
  <si>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</si>
  <si>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</si>
  <si>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</si>
  <si>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</si>
  <si>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</si>
  <si>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</si>
  <si>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</si>
  <si>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</si>
  <si>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</si>
  <si>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</si>
  <si>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</si>
  <si>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</si>
  <si>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</si>
  <si>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</si>
  <si>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</si>
  <si>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</si>
  <si>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</si>
  <si>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</si>
  <si>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</si>
  <si>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</si>
  <si>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</si>
  <si>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</si>
  <si>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</si>
  <si>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</si>
  <si>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</si>
  <si>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</si>
  <si>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</si>
  <si>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</si>
  <si>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</si>
  <si>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</si>
  <si>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</si>
  <si>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</si>
  <si>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</si>
  <si>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</si>
  <si>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</si>
  <si>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</si>
  <si>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</si>
  <si>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</si>
  <si>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</si>
  <si>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</si>
  <si>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</si>
  <si>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</si>
  <si>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</si>
  <si>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</si>
  <si>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</si>
  <si>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</si>
  <si>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</si>
  <si>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</si>
  <si>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</si>
  <si>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</si>
  <si>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</si>
  <si>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</si>
  <si>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</si>
  <si>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</si>
  <si>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</si>
  <si>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</si>
  <si>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</si>
  <si>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</si>
  <si>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</si>
  <si>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</si>
  <si>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</si>
  <si>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</si>
  <si>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</si>
  <si>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</si>
  <si>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</si>
  <si>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</si>
  <si>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</si>
  <si>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</si>
  <si>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</si>
  <si>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</si>
  <si>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</si>
  <si>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</si>
  <si>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</si>
  <si>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</si>
  <si>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</si>
  <si>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</si>
  <si>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</si>
  <si>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</si>
  <si>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</si>
  <si>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</si>
  <si>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</si>
  <si>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</si>
  <si>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</si>
  <si>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</si>
  <si>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</si>
  <si>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</si>
  <si>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</si>
  <si>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</si>
  <si>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</si>
  <si>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</si>
  <si>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</si>
  <si>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</si>
  <si>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</si>
  <si>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</si>
  <si>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</si>
  <si>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</si>
  <si>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</si>
  <si>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</si>
  <si>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</si>
  <si>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</si>
  <si>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</si>
  <si>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</si>
  <si>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</si>
  <si>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</si>
  <si>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</si>
  <si>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</si>
  <si>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</si>
  <si>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</si>
  <si>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</si>
  <si>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</si>
  <si>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</si>
  <si>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</si>
  <si>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</si>
  <si>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</si>
  <si>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</si>
  <si>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</si>
  <si>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</si>
  <si>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</si>
  <si>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</si>
  <si>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</si>
  <si>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</si>
  <si>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</si>
  <si>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</si>
  <si>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</si>
  <si>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</si>
  <si>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</si>
  <si>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</si>
  <si>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</si>
  <si>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</si>
  <si>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</si>
  <si>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</si>
  <si>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</si>
  <si>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</si>
  <si>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</si>
  <si>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</si>
  <si>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</si>
  <si>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</si>
  <si>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</si>
  <si>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</si>
  <si>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</si>
  <si>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</si>
  <si>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</si>
  <si>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</si>
  <si>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</si>
  <si>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</si>
  <si>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</si>
  <si>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</si>
  <si>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</si>
  <si>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</si>
  <si>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</si>
  <si>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</si>
  <si>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</si>
  <si>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</si>
  <si>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</si>
  <si>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</si>
  <si>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</si>
  <si>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</si>
  <si>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</si>
  <si>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</si>
  <si>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</si>
  <si>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</si>
  <si>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</si>
  <si>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</si>
  <si>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</si>
  <si>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</si>
  <si>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</si>
  <si>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</si>
  <si>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</si>
  <si>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</si>
  <si>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</si>
  <si>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</si>
  <si>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</si>
  <si>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</si>
  <si>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</si>
  <si>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</si>
  <si>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</si>
  <si>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</si>
  <si>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</si>
  <si>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</si>
  <si>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</si>
  <si>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</si>
  <si>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</si>
  <si>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</si>
  <si>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</si>
  <si>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</si>
  <si>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</si>
  <si>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</si>
  <si>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</si>
  <si>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</si>
  <si>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</si>
  <si>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</si>
  <si>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</si>
  <si>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</si>
  <si>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</si>
  <si>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</si>
  <si>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</si>
  <si>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</si>
  <si>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</si>
  <si>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</si>
  <si>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</si>
  <si>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</si>
  <si>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</si>
  <si>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</si>
  <si>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</si>
  <si>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</si>
  <si>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</si>
  <si>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</si>
  <si>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</si>
  <si>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</si>
  <si>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</si>
  <si>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</si>
  <si>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</si>
  <si>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</si>
  <si>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</si>
  <si>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</si>
  <si>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</si>
  <si>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</si>
  <si>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</si>
  <si>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</si>
  <si>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</si>
  <si>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</si>
  <si>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</si>
  <si>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</si>
  <si>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</si>
  <si>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</si>
  <si>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</si>
  <si>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</si>
  <si>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</si>
  <si>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</si>
  <si>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</si>
  <si>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</si>
  <si>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</si>
  <si>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</si>
  <si>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</si>
  <si>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</si>
  <si>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</si>
  <si>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</si>
  <si>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</si>
  <si>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</si>
  <si>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</si>
  <si>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</si>
  <si>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</si>
  <si>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</si>
  <si>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</si>
  <si>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</si>
  <si>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</si>
  <si>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</si>
  <si>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</si>
  <si>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</si>
  <si>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</si>
  <si>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</si>
  <si>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</si>
  <si>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</si>
  <si>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</si>
  <si>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</si>
  <si>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</si>
  <si>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</si>
  <si>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</si>
  <si>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</si>
  <si>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</si>
  <si>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</si>
  <si>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</si>
  <si>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</si>
  <si>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</si>
  <si>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</si>
  <si>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</si>
  <si>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</si>
  <si>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</si>
  <si>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</si>
  <si>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</si>
  <si>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</si>
  <si>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</si>
  <si>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</si>
  <si>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</si>
  <si>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</si>
  <si>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</si>
  <si>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</si>
  <si>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</si>
  <si>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</si>
  <si>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</si>
  <si>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</si>
  <si>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</si>
  <si>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</si>
  <si>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</si>
  <si>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</si>
  <si>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</si>
  <si>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</si>
  <si>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</si>
  <si>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</si>
  <si>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</si>
  <si>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</si>
  <si>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</si>
  <si>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</si>
  <si>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</si>
  <si>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</si>
  <si>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</si>
  <si>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</si>
  <si>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</si>
  <si>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</si>
  <si>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</si>
  <si>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</si>
  <si>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</si>
  <si>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</si>
  <si>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</si>
  <si>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</si>
  <si>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</si>
  <si>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</si>
  <si>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</si>
  <si>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</si>
  <si>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</si>
  <si>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</si>
  <si>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</si>
  <si>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</si>
  <si>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</si>
  <si>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</si>
  <si>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</si>
  <si>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</si>
  <si>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</si>
  <si>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</si>
  <si>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</si>
  <si>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</si>
  <si>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</si>
  <si>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</si>
  <si>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</si>
  <si>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</si>
  <si>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</si>
  <si>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</si>
  <si>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</si>
  <si>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</si>
  <si>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</si>
  <si>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</si>
  <si>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</si>
  <si>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</si>
  <si>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</si>
  <si>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</si>
  <si>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</si>
  <si>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</si>
  <si>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</si>
  <si>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</si>
  <si>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</si>
  <si>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</si>
  <si>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</si>
  <si>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</si>
  <si>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</si>
  <si>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</si>
  <si>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</si>
  <si>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</si>
  <si>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</si>
  <si>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</si>
  <si>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</si>
  <si>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</si>
  <si>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</si>
  <si>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</si>
  <si>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</si>
  <si>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</si>
  <si>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</si>
  <si>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</si>
  <si>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</si>
  <si>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</si>
  <si>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</si>
  <si>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</si>
  <si>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</si>
  <si>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</si>
  <si>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</si>
  <si>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</si>
  <si>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</si>
  <si>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</si>
  <si>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</si>
  <si>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</si>
  <si>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</si>
  <si>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</si>
  <si>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</si>
  <si>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</si>
  <si>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</si>
  <si>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</si>
  <si>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</si>
  <si>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</si>
  <si>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</si>
  <si>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</si>
  <si>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</si>
  <si>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</si>
  <si>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</si>
  <si>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</si>
  <si>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</si>
  <si>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</si>
  <si>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</si>
  <si>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</si>
  <si>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</si>
  <si>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</si>
  <si>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</si>
  <si>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</si>
  <si>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</si>
  <si>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</si>
  <si>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</si>
  <si>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</si>
  <si>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</si>
  <si>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</si>
  <si>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</si>
  <si>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</si>
  <si>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</si>
  <si>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</si>
  <si>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</si>
  <si>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</si>
  <si>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</si>
  <si>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</si>
  <si>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</si>
  <si>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</si>
  <si>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</si>
  <si>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</si>
  <si>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</si>
  <si>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</si>
  <si>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</si>
  <si>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</si>
  <si>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</si>
  <si>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</si>
  <si>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</si>
  <si>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</si>
  <si>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</si>
  <si>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</si>
  <si>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</si>
  <si>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</si>
  <si>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</si>
  <si>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</si>
  <si>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</si>
  <si>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</si>
  <si>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</si>
  <si>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</si>
  <si>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</si>
  <si>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</si>
  <si>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</si>
  <si>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</si>
  <si>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</si>
  <si>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</si>
  <si>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</si>
  <si>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</si>
  <si>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</si>
  <si>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</si>
  <si>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</si>
  <si>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</si>
  <si>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</si>
  <si>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</si>
  <si>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</si>
  <si>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</si>
  <si>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</si>
  <si>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</si>
  <si>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</si>
  <si>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</si>
  <si>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</si>
  <si>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</si>
  <si>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</si>
  <si>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</si>
  <si>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</si>
  <si>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</si>
  <si>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</si>
  <si>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</si>
  <si>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</si>
  <si>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</si>
  <si>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</si>
  <si>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</si>
  <si>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</si>
  <si>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</si>
  <si>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</si>
  <si>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</si>
  <si>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</si>
  <si>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</si>
  <si>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</si>
  <si>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</si>
  <si>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</si>
  <si>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</si>
  <si>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</si>
  <si>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</si>
  <si>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</si>
  <si>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</si>
  <si>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</si>
  <si>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</si>
  <si>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</si>
  <si>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</si>
  <si>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</si>
  <si>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</si>
  <si>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</si>
  <si>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</si>
  <si>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</si>
  <si>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</si>
  <si>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</si>
  <si>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</si>
  <si>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</si>
  <si>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</si>
  <si>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</si>
  <si>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</si>
  <si>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</si>
  <si>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</si>
  <si>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</si>
  <si>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</si>
  <si>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</si>
  <si>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</si>
  <si>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</si>
  <si>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</si>
  <si>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</si>
  <si>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</si>
  <si>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</si>
  <si>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</si>
  <si>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</si>
  <si>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</si>
  <si>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</si>
  <si>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</si>
  <si>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</si>
  <si>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</si>
  <si>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</si>
  <si>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</si>
  <si>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</si>
  <si>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</si>
  <si>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</si>
  <si>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</si>
  <si>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</si>
  <si>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</si>
  <si>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</si>
  <si>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</si>
  <si>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</si>
  <si>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</si>
  <si>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</si>
  <si>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</si>
  <si>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</si>
  <si>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</si>
  <si>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</si>
  <si>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</si>
  <si>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</si>
  <si>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</si>
  <si>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</si>
  <si>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</si>
  <si>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</si>
  <si>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</si>
  <si>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</si>
  <si>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</si>
  <si>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</si>
  <si>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</si>
  <si>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</si>
  <si>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</si>
  <si>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</si>
  <si>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</si>
  <si>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</si>
  <si>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</si>
  <si>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</si>
  <si>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</si>
  <si>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</si>
  <si>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</si>
  <si>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</si>
  <si>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</si>
  <si>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</si>
  <si>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</si>
  <si>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</si>
  <si>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</si>
  <si>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</si>
  <si>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</si>
  <si>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</si>
  <si>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</si>
  <si>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</si>
  <si>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</si>
  <si>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</si>
  <si>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</si>
  <si>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</si>
  <si>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</si>
  <si>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</si>
  <si>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</si>
  <si>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</si>
  <si>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</si>
  <si>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</si>
  <si>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</si>
  <si>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</si>
  <si>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</si>
  <si>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</si>
  <si>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</si>
  <si>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</si>
  <si>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</si>
  <si>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</si>
  <si>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</si>
  <si>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</si>
  <si>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</si>
  <si>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</si>
  <si>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</si>
  <si>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</si>
  <si>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</si>
  <si>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</si>
  <si>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</si>
  <si>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</si>
  <si>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</si>
  <si>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</si>
  <si>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</si>
  <si>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</si>
  <si>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</si>
  <si>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</si>
  <si>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</si>
  <si>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</si>
  <si>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</si>
  <si>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</si>
  <si>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</si>
  <si>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</si>
  <si>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</si>
  <si>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</si>
  <si>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</si>
  <si>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</si>
  <si>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</si>
  <si>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</si>
  <si>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</si>
  <si>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</si>
  <si>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</si>
  <si>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</si>
  <si>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</si>
  <si>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</si>
  <si>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</si>
  <si>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</si>
  <si>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</si>
  <si>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</si>
  <si>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</si>
  <si>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</si>
  <si>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</si>
  <si>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</si>
  <si>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</si>
  <si>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</si>
  <si>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</si>
  <si>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</si>
  <si>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</si>
  <si>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</si>
  <si>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</si>
  <si>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</si>
  <si>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</si>
  <si>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</si>
  <si>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</si>
  <si>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</si>
  <si>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</si>
  <si>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</si>
  <si>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</si>
  <si>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</si>
  <si>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</si>
  <si>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</si>
  <si>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</si>
  <si>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</si>
  <si>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</si>
  <si>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</si>
  <si>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</si>
  <si>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</si>
  <si>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</si>
  <si>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</si>
  <si>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</si>
  <si>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</si>
  <si>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</si>
  <si>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</si>
  <si>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</si>
  <si>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</si>
  <si>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</si>
  <si>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</si>
  <si>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</si>
  <si>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</si>
  <si>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</si>
  <si>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</si>
  <si>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</si>
  <si>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</si>
  <si>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</si>
  <si>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</si>
  <si>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</si>
  <si>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</si>
  <si>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</si>
  <si>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</si>
  <si>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</si>
  <si>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</si>
  <si>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</si>
  <si>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</si>
  <si>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</si>
  <si>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</si>
  <si>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</si>
  <si>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</si>
  <si>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</si>
  <si>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</si>
  <si>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</si>
  <si>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</si>
  <si>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</si>
  <si>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</si>
  <si>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</si>
  <si>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</si>
  <si>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</si>
  <si>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</si>
  <si>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</si>
  <si>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</si>
  <si>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</si>
  <si>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</si>
  <si>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</si>
  <si>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</si>
  <si>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</si>
  <si>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</si>
  <si>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</si>
  <si>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</si>
  <si>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</si>
  <si>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</si>
  <si>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</si>
  <si>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</si>
  <si>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</si>
  <si>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</si>
  <si>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</si>
  <si>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</si>
  <si>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</si>
  <si>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</si>
  <si>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</si>
  <si>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</si>
  <si>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</si>
  <si>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</si>
  <si>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</si>
  <si>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</si>
  <si>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</si>
  <si>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</si>
  <si>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</si>
  <si>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</si>
  <si>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</si>
  <si>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</si>
  <si>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</si>
  <si>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</si>
  <si>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</si>
  <si>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</si>
  <si>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</si>
  <si>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</si>
  <si>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</si>
  <si>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</si>
  <si>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</si>
  <si>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</si>
  <si>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</si>
  <si>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</si>
  <si>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</si>
  <si>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</si>
  <si>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</si>
  <si>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</si>
  <si>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</si>
  <si>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</si>
  <si>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</si>
  <si>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</si>
  <si>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</si>
  <si>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</si>
  <si>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</si>
  <si>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</si>
  <si>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</si>
  <si>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</si>
  <si>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</si>
  <si>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</si>
  <si>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</si>
  <si>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</si>
  <si>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</si>
  <si>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</si>
  <si>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</si>
  <si>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</si>
  <si>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</si>
  <si>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</si>
  <si>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</si>
  <si>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</si>
  <si>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</si>
  <si>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</si>
  <si>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</si>
  <si>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</si>
  <si>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</si>
  <si>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</si>
  <si>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</si>
  <si>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</si>
  <si>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</si>
  <si>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</si>
  <si>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</si>
  <si>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</si>
  <si>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</si>
  <si>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</si>
  <si>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</si>
  <si>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</si>
  <si>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</si>
  <si>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</si>
  <si>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</si>
  <si>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</si>
  <si>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</si>
  <si>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</si>
  <si>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</si>
  <si>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</si>
  <si>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</si>
  <si>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</si>
  <si>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</si>
  <si>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</si>
  <si>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</si>
  <si>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</si>
  <si>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</si>
  <si>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</si>
  <si>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</si>
  <si>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</si>
  <si>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</si>
  <si>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</si>
  <si>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</si>
  <si>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</si>
  <si>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</si>
  <si>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</si>
  <si>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</si>
  <si>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</si>
  <si>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</si>
  <si>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</si>
  <si>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</si>
  <si>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</si>
  <si>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</si>
  <si>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</si>
  <si>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</si>
  <si>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</si>
  <si>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</si>
  <si>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</si>
  <si>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</si>
  <si>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</si>
  <si>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</si>
  <si>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</si>
  <si>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</si>
  <si>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</si>
  <si>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</si>
  <si>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</si>
  <si>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</si>
  <si>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</si>
  <si>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</si>
  <si>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</si>
  <si>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</si>
  <si>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</si>
  <si>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</si>
  <si>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</si>
  <si>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</si>
  <si>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</si>
  <si>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</si>
  <si>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</si>
  <si>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</si>
  <si>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</si>
  <si>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</si>
  <si>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</si>
  <si>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</si>
  <si>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</si>
  <si>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</si>
  <si>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</si>
  <si>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</si>
  <si>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</si>
  <si>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</si>
  <si>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</si>
  <si>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</si>
  <si>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</si>
  <si>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</si>
  <si>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</si>
  <si>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</si>
  <si>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</si>
  <si>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</si>
  <si>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</si>
  <si>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</si>
  <si>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</si>
  <si>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</si>
  <si>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</si>
  <si>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</si>
  <si>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</si>
  <si>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</si>
  <si>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</si>
  <si>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</si>
  <si>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</si>
  <si>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</si>
  <si>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</si>
  <si>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</si>
  <si>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</si>
  <si>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</si>
  <si>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</si>
  <si>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</si>
  <si>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</si>
  <si>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</si>
  <si>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</si>
  <si>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</si>
  <si>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</si>
  <si>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</si>
  <si>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</si>
  <si>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</si>
  <si>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</si>
  <si>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</si>
  <si>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</si>
  <si>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</si>
  <si>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</si>
  <si>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</si>
  <si>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</si>
  <si>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</si>
  <si>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</si>
  <si>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</si>
  <si>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</si>
  <si>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</si>
  <si>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</si>
  <si>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</si>
  <si>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</si>
  <si>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</si>
  <si>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</si>
  <si>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</si>
  <si>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</si>
  <si>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</si>
  <si>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</si>
  <si>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</si>
  <si>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</si>
  <si>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</si>
  <si>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</si>
  <si>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</si>
  <si>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</si>
  <si>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</si>
  <si>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</si>
  <si>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</si>
  <si>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</si>
  <si>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</si>
  <si>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</si>
  <si>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</si>
  <si>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</si>
  <si>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</si>
  <si>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</si>
  <si>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</si>
  <si>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</si>
  <si>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</si>
  <si>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</si>
  <si>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</si>
  <si>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</si>
  <si>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</si>
  <si>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</si>
  <si>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</si>
  <si>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</si>
  <si>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</si>
  <si>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</si>
  <si>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</si>
  <si>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</si>
  <si>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</si>
  <si>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</si>
  <si>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</si>
  <si>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</si>
  <si>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</si>
  <si>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</si>
  <si>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</si>
  <si>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</si>
  <si>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</si>
  <si>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</si>
  <si>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</si>
  <si>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</si>
  <si>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</si>
  <si>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</si>
  <si>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</si>
  <si>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</si>
  <si>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</si>
  <si>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</si>
  <si>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</si>
  <si>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</si>
  <si>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</si>
  <si>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</si>
  <si>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</si>
  <si>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</si>
  <si>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</si>
  <si>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</si>
  <si>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</si>
  <si>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</si>
  <si>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</si>
  <si>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</si>
  <si>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</si>
  <si>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</si>
  <si>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</si>
  <si>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</si>
  <si>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</si>
  <si>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</si>
  <si>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</si>
  <si>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</si>
  <si>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</si>
  <si>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</si>
  <si>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</si>
  <si>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</si>
  <si>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</si>
  <si>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</si>
  <si>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</si>
  <si>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</si>
  <si>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</si>
  <si>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</si>
  <si>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</si>
  <si>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</si>
  <si>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</si>
  <si>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</si>
  <si>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</si>
  <si>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</si>
  <si>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</si>
  <si>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</si>
  <si>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</si>
  <si>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</si>
  <si>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</si>
  <si>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</si>
  <si>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</si>
  <si>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</si>
  <si>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</si>
  <si>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</si>
  <si>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</si>
  <si>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</si>
  <si>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</si>
  <si>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</si>
  <si>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</si>
  <si>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</si>
  <si>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</si>
  <si>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</si>
  <si>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</si>
  <si>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</si>
  <si>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</si>
  <si>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</si>
  <si>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</si>
  <si>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</si>
  <si>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</si>
  <si>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</si>
  <si>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</si>
  <si>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</si>
  <si>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</si>
  <si>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</si>
  <si>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</si>
  <si>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</si>
  <si>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</si>
  <si>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</si>
  <si>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</si>
  <si>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</si>
  <si>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</si>
  <si>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</si>
  <si>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</si>
  <si>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</si>
  <si>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</si>
  <si>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</si>
  <si>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</si>
  <si>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</si>
  <si>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</si>
  <si>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</si>
  <si>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</si>
  <si>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</si>
  <si>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</si>
  <si>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</si>
  <si>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</si>
  <si>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</si>
  <si>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</si>
  <si>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</si>
  <si>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</si>
  <si>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</si>
  <si>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</si>
  <si>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</si>
  <si>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</si>
  <si>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</si>
  <si>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</si>
  <si>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</si>
  <si>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</si>
  <si>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</si>
  <si>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</si>
  <si>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</si>
  <si>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</si>
  <si>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</si>
  <si>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</si>
  <si>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</si>
  <si>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</si>
  <si>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</si>
  <si>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</si>
  <si>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</si>
  <si>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</si>
  <si>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</si>
  <si>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</si>
  <si>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</si>
  <si>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</si>
  <si>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</si>
  <si>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</si>
  <si>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</si>
  <si>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</si>
  <si>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</si>
  <si>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</si>
  <si>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</si>
  <si>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</si>
  <si>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</si>
  <si>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</si>
  <si>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</si>
  <si>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</si>
  <si>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</si>
  <si>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</si>
  <si>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</si>
  <si>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</si>
  <si>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</si>
  <si>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</si>
  <si>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</si>
  <si>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</si>
  <si>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</si>
  <si>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</si>
  <si>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</si>
  <si>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</si>
  <si>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</si>
  <si>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</si>
  <si>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</si>
  <si>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</si>
  <si>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</si>
  <si>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</si>
  <si>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</si>
  <si>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</si>
  <si>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</si>
  <si>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</si>
  <si>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</si>
  <si>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</si>
  <si>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</si>
  <si>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</si>
  <si>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</si>
  <si>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</si>
  <si>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</si>
  <si>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</si>
  <si>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</si>
  <si>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</si>
  <si>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</si>
  <si>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</si>
  <si>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</si>
  <si>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</si>
  <si>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</si>
  <si>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</si>
  <si>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</si>
  <si>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</si>
  <si>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</si>
  <si>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</si>
  <si>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</si>
  <si>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</si>
  <si>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</si>
  <si>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</si>
  <si>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</si>
  <si>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</si>
  <si>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</si>
  <si>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</si>
  <si>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</si>
  <si>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</si>
  <si>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</si>
  <si>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</si>
  <si>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</si>
  <si>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</si>
  <si>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</si>
  <si>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</si>
  <si>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</si>
  <si>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</si>
  <si>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</si>
  <si>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</si>
  <si>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</si>
  <si>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</si>
  <si>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</si>
  <si>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</si>
  <si>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</si>
  <si>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</si>
  <si>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</si>
  <si>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</si>
  <si>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</si>
  <si>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</si>
  <si>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</si>
  <si>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</si>
  <si>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</si>
  <si>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</si>
  <si>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</si>
  <si>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</si>
  <si>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</si>
  <si>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</si>
  <si>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</si>
  <si>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</si>
  <si>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</si>
  <si>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</si>
  <si>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</si>
  <si>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</si>
  <si>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</si>
  <si>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</si>
  <si>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</si>
  <si>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</si>
  <si>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</si>
  <si>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</si>
  <si>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</si>
  <si>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</si>
  <si>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</si>
  <si>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</si>
  <si>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</si>
  <si>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</si>
  <si>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</si>
  <si>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</si>
  <si>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</si>
  <si>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</si>
  <si>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</si>
  <si>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</si>
  <si>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</si>
  <si>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</si>
  <si>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</si>
  <si>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</si>
  <si>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</si>
  <si>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</si>
  <si>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</si>
  <si>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</si>
  <si>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</si>
  <si>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</si>
  <si>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</si>
  <si>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</si>
  <si>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</si>
  <si>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</si>
  <si>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</si>
  <si>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</si>
  <si>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</si>
  <si>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</si>
  <si>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</si>
  <si>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</si>
  <si>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</si>
  <si>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</si>
  <si>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</si>
  <si>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</si>
  <si>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</si>
  <si>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</si>
  <si>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</si>
  <si>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</si>
  <si>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</si>
  <si>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</si>
  <si>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</si>
  <si>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</si>
  <si>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</si>
  <si>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</si>
  <si>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</si>
  <si>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</si>
  <si>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</si>
  <si>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</si>
  <si>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</si>
  <si>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</si>
  <si>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</si>
  <si>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</si>
  <si>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</si>
  <si>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</si>
  <si>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</si>
  <si>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</si>
  <si>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</si>
  <si>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</si>
  <si>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</si>
  <si>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</si>
  <si>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</si>
  <si>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</si>
  <si>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</si>
  <si>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</si>
  <si>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</si>
  <si>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</si>
  <si>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</si>
  <si>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</si>
  <si>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</si>
  <si>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</si>
  <si>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</si>
  <si>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</si>
  <si>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</si>
  <si>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</si>
  <si>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</si>
  <si>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</si>
  <si>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</si>
  <si>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</si>
  <si>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</si>
  <si>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</si>
  <si>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</si>
  <si>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</si>
  <si>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</si>
  <si>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</si>
  <si>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</si>
  <si>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</si>
  <si>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</si>
  <si>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</si>
  <si>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</si>
  <si>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</si>
  <si>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</si>
  <si>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</si>
  <si>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</si>
  <si>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</si>
  <si>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</si>
  <si>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</si>
  <si>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</si>
  <si>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</si>
  <si>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</si>
  <si>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</si>
  <si>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</si>
  <si>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</si>
  <si>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</si>
  <si>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</si>
  <si>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</si>
  <si>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</si>
  <si>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</si>
  <si>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</si>
  <si>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</si>
  <si>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</si>
  <si>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</si>
  <si>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</si>
  <si>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</si>
  <si>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</si>
  <si>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</si>
  <si>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</si>
  <si>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</si>
  <si>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</si>
  <si>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</si>
  <si>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</si>
  <si>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</si>
  <si>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</si>
  <si>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</si>
  <si>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</si>
  <si>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</si>
  <si>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</si>
  <si>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</si>
  <si>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</si>
  <si>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</si>
  <si>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</si>
  <si>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</si>
  <si>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</si>
  <si>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</si>
  <si>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</si>
  <si>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</si>
  <si>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</si>
  <si>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</si>
  <si>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</si>
  <si>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</si>
  <si>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</si>
  <si>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</si>
  <si>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</si>
  <si>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</si>
  <si>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</si>
  <si>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</si>
  <si>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</si>
  <si>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</si>
  <si>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</si>
  <si>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</si>
  <si>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</si>
  <si>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</si>
  <si>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</si>
  <si>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</si>
  <si>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</si>
  <si>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</si>
  <si>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</si>
  <si>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</si>
  <si>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</si>
  <si>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</si>
  <si>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</si>
  <si>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</si>
  <si>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</si>
  <si>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</si>
  <si>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</si>
  <si>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</si>
  <si>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</si>
  <si>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</si>
  <si>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</si>
  <si>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</si>
  <si>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</si>
  <si>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</si>
  <si>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</si>
  <si>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</si>
  <si>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</si>
  <si>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</si>
  <si>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</si>
  <si>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</si>
  <si>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</si>
  <si>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</si>
  <si>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</si>
  <si>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</si>
  <si>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</si>
  <si>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</si>
  <si>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</si>
  <si>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</si>
  <si>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</si>
  <si>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</si>
  <si>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</si>
  <si>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</si>
  <si>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</si>
  <si>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</si>
  <si>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</si>
  <si>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</si>
  <si>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</si>
  <si>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</si>
  <si>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</si>
  <si>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</si>
  <si>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</si>
  <si>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</si>
  <si>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</si>
  <si>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</si>
  <si>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</si>
  <si>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</si>
  <si>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</si>
  <si>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</si>
  <si>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</si>
  <si>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</si>
  <si>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</si>
  <si>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</si>
  <si>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</si>
  <si>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</si>
  <si>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</si>
  <si>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</si>
  <si>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</si>
  <si>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</si>
  <si>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</si>
  <si>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</si>
  <si>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</si>
  <si>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</si>
  <si>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</si>
  <si>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</si>
  <si>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</si>
  <si>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</si>
  <si>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</si>
  <si>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</si>
  <si>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</si>
  <si>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</si>
  <si>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</si>
  <si>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</si>
  <si>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</si>
  <si>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</si>
  <si>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</si>
  <si>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</si>
  <si>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</si>
  <si>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</si>
  <si>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</si>
  <si>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</si>
  <si>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</si>
  <si>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</si>
  <si>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</si>
  <si>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</si>
  <si>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</si>
  <si>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</si>
  <si>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</si>
  <si>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</si>
  <si>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</si>
  <si>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</si>
  <si>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</si>
  <si>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</si>
  <si>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</si>
  <si>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</si>
  <si>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</si>
  <si>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</si>
  <si>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</si>
  <si>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</si>
  <si>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</si>
  <si>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</si>
  <si>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</si>
  <si>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</si>
  <si>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</si>
  <si>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</si>
  <si>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</si>
  <si>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</si>
  <si>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</si>
  <si>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</si>
  <si>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</si>
  <si>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</si>
  <si>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</si>
  <si>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</si>
  <si>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</si>
  <si>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</si>
  <si>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</si>
  <si>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</si>
  <si>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</si>
  <si>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</si>
  <si>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</si>
  <si>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</si>
  <si>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</si>
  <si>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</si>
  <si>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</si>
  <si>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</si>
  <si>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</si>
  <si>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</si>
  <si>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</si>
  <si>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</si>
  <si>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</si>
  <si>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</si>
  <si>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</si>
  <si>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</si>
  <si>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</si>
  <si>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</si>
  <si>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</si>
  <si>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</si>
  <si>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</si>
  <si>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</si>
  <si>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</si>
  <si>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</si>
  <si>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</si>
  <si>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</si>
  <si>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</si>
  <si>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</si>
  <si>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</si>
  <si>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</si>
  <si>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</si>
  <si>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</si>
  <si>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</si>
  <si>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</si>
  <si>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</si>
  <si>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</si>
  <si>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</si>
  <si>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</si>
  <si>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</si>
  <si>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</si>
  <si>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</si>
  <si>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</si>
  <si>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</si>
  <si>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</si>
  <si>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</si>
  <si>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</si>
  <si>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</si>
  <si>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</si>
  <si>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</si>
  <si>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</si>
  <si>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</si>
  <si>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</si>
  <si>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</si>
  <si>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</si>
  <si>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</si>
  <si>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</si>
  <si>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</si>
  <si>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</si>
  <si>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</si>
  <si>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</si>
  <si>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</si>
  <si>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</si>
  <si>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</si>
  <si>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</si>
  <si>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</si>
  <si>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</si>
  <si>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</si>
  <si>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</si>
  <si>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</si>
  <si>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</si>
  <si>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</si>
  <si>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</si>
  <si>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</si>
  <si>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</si>
  <si>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</si>
  <si>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</si>
  <si>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</si>
  <si>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</si>
  <si>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</si>
  <si>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</si>
  <si>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</si>
  <si>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</si>
  <si>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</si>
  <si>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</si>
  <si>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</si>
  <si>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</si>
  <si>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</si>
  <si>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</si>
  <si>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</si>
  <si>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</si>
  <si>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</si>
  <si>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</si>
  <si>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</si>
  <si>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</si>
  <si>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</si>
  <si>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</si>
  <si>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</si>
  <si>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</si>
  <si>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</si>
  <si>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</si>
  <si>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</si>
  <si>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</si>
  <si>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</si>
  <si>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</si>
  <si>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</si>
  <si>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</si>
  <si>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</si>
  <si>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</si>
  <si>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</si>
  <si>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</si>
  <si>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</si>
  <si>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</si>
  <si>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</si>
  <si>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</si>
  <si>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</si>
  <si>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</si>
  <si>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</si>
  <si>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</si>
  <si>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</si>
  <si>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</si>
  <si>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</si>
  <si>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</si>
  <si>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</si>
  <si>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</si>
  <si>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</si>
  <si>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</si>
  <si>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</si>
  <si>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</si>
  <si>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</si>
  <si>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</si>
  <si>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</si>
  <si>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</si>
  <si>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</si>
  <si>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</si>
  <si>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</si>
  <si>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</si>
  <si>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</si>
  <si>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</si>
  <si>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</si>
  <si>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</si>
  <si>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</si>
  <si>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</si>
  <si>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</si>
  <si>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</si>
  <si>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</si>
  <si>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</si>
  <si>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</si>
  <si>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</si>
  <si>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</si>
  <si>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</si>
  <si>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</si>
  <si>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</si>
  <si>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</si>
  <si>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</si>
  <si>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</si>
  <si>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</si>
  <si>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</si>
  <si>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</si>
  <si>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</si>
  <si>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</si>
  <si>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</si>
  <si>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</si>
  <si>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</si>
  <si>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</si>
  <si>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</si>
  <si>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</si>
  <si>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</si>
  <si>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</si>
  <si>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</si>
  <si>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</si>
  <si>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</si>
  <si>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</si>
  <si>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</si>
  <si>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</si>
  <si>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</si>
  <si>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</si>
  <si>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</si>
  <si>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</si>
  <si>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</si>
  <si>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</si>
  <si>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</si>
  <si>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</si>
  <si>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</si>
  <si>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</si>
  <si>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</si>
  <si>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</si>
  <si>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</si>
  <si>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</si>
  <si>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</si>
  <si>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</si>
  <si>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</si>
  <si>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</si>
  <si>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</si>
  <si>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</si>
  <si>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</si>
  <si>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</si>
  <si>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</si>
  <si>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</si>
  <si>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</si>
  <si>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</si>
  <si>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</si>
  <si>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</si>
  <si>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</si>
  <si>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</si>
  <si>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</si>
  <si>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</si>
  <si>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</si>
  <si>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</si>
  <si>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</si>
  <si>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</si>
  <si>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</si>
  <si>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</si>
  <si>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</si>
  <si>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</si>
  <si>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</si>
  <si>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</si>
  <si>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</si>
  <si>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</si>
  <si>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</si>
  <si>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</si>
  <si>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</si>
  <si>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</si>
  <si>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</si>
  <si>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</si>
  <si>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</si>
  <si>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</si>
  <si>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</si>
  <si>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</si>
  <si>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</si>
  <si>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</si>
  <si>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</si>
  <si>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</si>
  <si>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</si>
  <si>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</si>
  <si>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</si>
  <si>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</si>
  <si>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</si>
  <si>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</si>
  <si>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</si>
  <si>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</si>
  <si>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</si>
  <si>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</si>
  <si>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</si>
  <si>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</si>
  <si>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</si>
  <si>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</si>
  <si>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</si>
  <si>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</si>
  <si>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</si>
  <si>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</si>
  <si>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</si>
  <si>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</si>
  <si>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</si>
  <si>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</si>
  <si>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</si>
  <si>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</si>
  <si>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</si>
  <si>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</si>
  <si>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</si>
  <si>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</si>
  <si>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</si>
  <si>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</si>
  <si>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</si>
  <si>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</si>
  <si>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</si>
  <si>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</si>
  <si>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</si>
  <si>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</si>
  <si>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</si>
  <si>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</si>
  <si>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</si>
  <si>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</si>
  <si>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</si>
  <si>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</si>
  <si>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</si>
  <si>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</si>
  <si>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</si>
  <si>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</si>
  <si>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</si>
  <si>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</si>
  <si>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</si>
  <si>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</si>
  <si>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</si>
  <si>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</si>
  <si>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</si>
  <si>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</si>
  <si>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</si>
  <si>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</si>
  <si>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</si>
  <si>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</si>
  <si>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</si>
  <si>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</si>
  <si>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</si>
  <si>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</si>
  <si>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</si>
  <si>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</si>
  <si>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</si>
  <si>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</si>
  <si>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</si>
  <si>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</si>
  <si>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</si>
  <si>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</si>
  <si>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</si>
  <si>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</si>
  <si>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</si>
  <si>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</si>
  <si>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</si>
  <si>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</si>
  <si>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</si>
  <si>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</si>
  <si>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</si>
  <si>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</si>
  <si>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</si>
  <si>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</si>
  <si>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</si>
  <si>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</si>
  <si>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</si>
  <si>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</si>
  <si>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</si>
  <si>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</si>
  <si>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</si>
  <si>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</si>
  <si>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</si>
  <si>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</si>
  <si>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</si>
  <si>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</si>
  <si>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</si>
  <si>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</si>
  <si>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</si>
  <si>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</si>
  <si>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</si>
  <si>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</si>
  <si>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</si>
  <si>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</si>
  <si>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</si>
  <si>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</si>
  <si>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</si>
  <si>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</si>
  <si>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</si>
  <si>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</si>
  <si>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</si>
  <si>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</si>
  <si>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</si>
  <si>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</si>
  <si>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</si>
  <si>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</si>
  <si>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</si>
  <si>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</si>
  <si>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</si>
  <si>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</si>
  <si>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</si>
  <si>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</si>
  <si>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</si>
  <si>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</si>
  <si>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</si>
  <si>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</si>
  <si>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</si>
  <si>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</si>
  <si>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</si>
  <si>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</si>
  <si>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</si>
  <si>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</si>
  <si>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</si>
  <si>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</si>
  <si>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</si>
  <si>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</si>
  <si>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</si>
  <si>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</si>
  <si>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</si>
  <si>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</si>
  <si>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</si>
  <si>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</si>
  <si>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</si>
  <si>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</si>
  <si>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</si>
  <si>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</si>
  <si>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</si>
  <si>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</si>
  <si>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</si>
  <si>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</si>
  <si>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</si>
  <si>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</si>
  <si>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</si>
  <si>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</si>
  <si>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</si>
  <si>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</si>
  <si>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</si>
  <si>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</si>
  <si>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</si>
  <si>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</si>
  <si>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</si>
  <si>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</si>
  <si>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</si>
  <si>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</si>
  <si>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</si>
  <si>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</si>
  <si>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</si>
  <si>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</si>
  <si>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</si>
  <si>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</si>
  <si>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</si>
  <si>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</si>
  <si>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</si>
  <si>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</si>
  <si>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</si>
  <si>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</si>
  <si>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</si>
  <si>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</si>
  <si>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</si>
  <si>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</si>
  <si>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</si>
  <si>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</si>
  <si>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</si>
  <si>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</si>
  <si>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</si>
  <si>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</si>
  <si>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</si>
  <si>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</si>
  <si>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</si>
  <si>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</si>
  <si>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</si>
  <si>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</si>
  <si>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</si>
  <si>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</si>
  <si>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</si>
  <si>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</si>
  <si>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</si>
  <si>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</si>
  <si>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</si>
  <si>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</si>
  <si>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</si>
  <si>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</si>
  <si>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</si>
  <si>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</si>
  <si>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</si>
  <si>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</si>
  <si>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</si>
  <si>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</si>
  <si>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</si>
  <si>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</si>
  <si>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</si>
  <si>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</si>
  <si>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</si>
  <si>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</si>
  <si>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</si>
  <si>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</si>
  <si>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</si>
  <si>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</si>
  <si>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</si>
  <si>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</si>
  <si>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</si>
  <si>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</si>
  <si>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</si>
  <si>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</si>
  <si>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</si>
  <si>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</si>
  <si>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</si>
  <si>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</si>
  <si>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</si>
  <si>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</si>
  <si>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</si>
  <si>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</si>
  <si>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</si>
  <si>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</si>
  <si>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</si>
  <si>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</si>
  <si>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</si>
  <si>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</si>
  <si>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</si>
  <si>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</si>
  <si>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</si>
  <si>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</si>
  <si>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</si>
  <si>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</si>
  <si>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</si>
  <si>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</si>
  <si>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</si>
  <si>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</si>
  <si>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</si>
  <si>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</si>
  <si>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</si>
  <si>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</si>
  <si>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</si>
  <si>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</si>
  <si>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</si>
  <si>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</si>
  <si>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</si>
  <si>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</si>
  <si>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</si>
  <si>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</si>
  <si>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</si>
  <si>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</si>
  <si>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</si>
  <si>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</si>
  <si>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</si>
  <si>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</si>
  <si>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</si>
  <si>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</si>
  <si>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</si>
  <si>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</si>
  <si>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</si>
  <si>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</si>
  <si>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</si>
  <si>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</si>
  <si>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</si>
  <si>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</si>
  <si>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</si>
  <si>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</si>
  <si>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</si>
  <si>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</si>
  <si>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</si>
  <si>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</si>
  <si>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</si>
  <si>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</si>
  <si>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</si>
  <si>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</si>
  <si>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</si>
  <si>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</si>
  <si>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</si>
  <si>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</si>
  <si>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</si>
  <si>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</si>
  <si>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</si>
  <si>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</si>
  <si>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</si>
  <si>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</si>
  <si>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</si>
  <si>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</si>
  <si>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</si>
  <si>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</si>
  <si>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</si>
  <si>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</si>
  <si>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</si>
  <si>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</si>
  <si>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</si>
  <si>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</si>
  <si>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</si>
  <si>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</si>
  <si>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</si>
  <si>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</si>
  <si>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</si>
  <si>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</si>
  <si>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</si>
  <si>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</si>
  <si>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</si>
  <si>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</si>
  <si>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</si>
  <si>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</si>
  <si>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</si>
  <si>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</si>
  <si>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</si>
  <si>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</si>
  <si>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</si>
  <si>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</si>
  <si>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</si>
  <si>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</si>
  <si>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</si>
  <si>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</si>
  <si>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</si>
  <si>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</si>
  <si>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</si>
  <si>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</si>
  <si>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</si>
  <si>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</si>
  <si>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</si>
  <si>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</si>
  <si>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</si>
  <si>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</si>
  <si>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</si>
  <si>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</si>
  <si>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</si>
  <si>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</si>
  <si>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</si>
  <si>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</si>
  <si>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</si>
  <si>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</si>
  <si>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</si>
  <si>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</si>
  <si>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</si>
  <si>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</si>
  <si>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</si>
  <si>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</si>
  <si>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</si>
  <si>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</si>
  <si>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</si>
  <si>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</si>
  <si>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</si>
  <si>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</si>
  <si>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</si>
  <si>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</si>
  <si>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</si>
  <si>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</si>
  <si>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</si>
  <si>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</si>
  <si>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</si>
  <si>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</si>
  <si>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</si>
  <si>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</si>
  <si>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</si>
  <si>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</si>
  <si>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</si>
  <si>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</si>
  <si>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</si>
  <si>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</si>
  <si>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</si>
  <si>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</si>
  <si>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</si>
  <si>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</si>
  <si>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</si>
  <si>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</si>
  <si>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</si>
  <si>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</si>
  <si>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</si>
  <si>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</si>
  <si>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</si>
  <si>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</si>
  <si>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</si>
  <si>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</si>
  <si>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</si>
  <si>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</si>
  <si>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</si>
  <si>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</si>
  <si>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</si>
  <si>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</si>
  <si>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</si>
  <si>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</si>
  <si>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</si>
  <si>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</si>
  <si>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</si>
  <si>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</si>
  <si>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</si>
  <si>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</si>
  <si>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</si>
  <si>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</si>
  <si>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</si>
  <si>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</si>
  <si>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</si>
  <si>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</si>
  <si>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</si>
  <si>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</si>
  <si>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</si>
  <si>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</si>
  <si>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</si>
  <si>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</si>
  <si>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</si>
  <si>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</si>
  <si>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</si>
  <si>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</si>
  <si>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</si>
  <si>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</si>
  <si>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</si>
  <si>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</si>
  <si>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</si>
  <si>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</si>
  <si>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</si>
  <si>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</si>
  <si>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</si>
  <si>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</si>
  <si>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</si>
  <si>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</si>
  <si>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</si>
  <si>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</si>
  <si>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</si>
  <si>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</si>
  <si>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</si>
  <si>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</si>
  <si>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</si>
  <si>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</si>
  <si>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</si>
  <si>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</si>
  <si>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</si>
  <si>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</si>
  <si>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</si>
  <si>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</si>
  <si>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</si>
  <si>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</si>
  <si>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</si>
  <si>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</si>
  <si>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</si>
  <si>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</si>
  <si>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</si>
  <si>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</si>
  <si>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</si>
  <si>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</si>
  <si>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</si>
  <si>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</si>
  <si>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</si>
  <si>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</si>
  <si>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</si>
  <si>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</si>
  <si>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</si>
  <si>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</si>
  <si>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</si>
  <si>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</si>
  <si>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</si>
  <si>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</si>
  <si>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</si>
  <si>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</si>
  <si>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</si>
  <si>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</si>
  <si>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</si>
  <si>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</si>
  <si>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</si>
  <si>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</si>
  <si>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</si>
  <si>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</si>
  <si>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</si>
  <si>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</si>
  <si>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</si>
  <si>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</si>
  <si>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</si>
  <si>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</si>
  <si>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</si>
  <si>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</si>
  <si>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</si>
  <si>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</si>
  <si>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</si>
  <si>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</si>
  <si>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</si>
  <si>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</si>
  <si>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</si>
  <si>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</si>
  <si>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</si>
  <si>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</si>
  <si>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</si>
  <si>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</si>
  <si>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</si>
  <si>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</si>
  <si>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</si>
  <si>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</si>
  <si>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</si>
  <si>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</si>
  <si>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</si>
  <si>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</si>
  <si>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</si>
  <si>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</si>
  <si>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</si>
  <si>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</si>
  <si>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</si>
  <si>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</si>
  <si>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</si>
  <si>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</si>
  <si>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</si>
  <si>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</si>
  <si>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</si>
  <si>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</si>
  <si>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</si>
  <si>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</si>
  <si>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</si>
  <si>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</si>
  <si>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</si>
  <si>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</si>
  <si>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</si>
  <si>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</si>
  <si>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</si>
  <si>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</si>
  <si>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</si>
  <si>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</si>
  <si>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</si>
  <si>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</si>
  <si>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</si>
  <si>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</si>
  <si>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</si>
  <si>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</si>
  <si>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</si>
  <si>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</si>
  <si>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</si>
  <si>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</si>
  <si>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</si>
  <si>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</si>
  <si>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</si>
  <si>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</si>
  <si>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</si>
  <si>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</si>
  <si>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</si>
  <si>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</si>
  <si>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</si>
  <si>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</si>
  <si>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</si>
  <si>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</si>
  <si>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</si>
  <si>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</si>
  <si>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</si>
  <si>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</si>
  <si>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</si>
  <si>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</si>
  <si>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</si>
  <si>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</si>
  <si>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</si>
  <si>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</si>
  <si>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</si>
  <si>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</si>
  <si>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</si>
  <si>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</si>
  <si>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</si>
  <si>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</si>
  <si>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</si>
  <si>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</si>
  <si>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</si>
  <si>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</si>
  <si>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</si>
  <si>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</si>
  <si>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</si>
  <si>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</si>
  <si>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</si>
  <si>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</si>
  <si>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</si>
  <si>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</si>
  <si>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</si>
  <si>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</si>
  <si>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</si>
  <si>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</si>
  <si>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</si>
  <si>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</si>
  <si>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</si>
  <si>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</si>
  <si>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</si>
  <si>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</si>
  <si>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</si>
  <si>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</si>
  <si>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</si>
  <si>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</si>
  <si>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</si>
  <si>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</si>
  <si>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</si>
  <si>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</si>
  <si>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</si>
  <si>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</si>
  <si>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</si>
  <si>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</si>
  <si>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</si>
  <si>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</si>
  <si>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</si>
  <si>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</si>
  <si>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</si>
  <si>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</si>
  <si>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</si>
  <si>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</si>
  <si>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</si>
  <si>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</si>
  <si>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</si>
  <si>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</si>
  <si>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</si>
  <si>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</si>
  <si>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</si>
  <si>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</si>
  <si>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</si>
  <si>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</si>
  <si>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</si>
  <si>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</si>
  <si>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</si>
  <si>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</si>
  <si>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</si>
  <si>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</si>
  <si>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</si>
  <si>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</si>
  <si>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</si>
  <si>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</si>
  <si>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</si>
  <si>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</si>
  <si>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</si>
  <si>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</si>
  <si>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</si>
  <si>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</si>
  <si>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</si>
  <si>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</si>
  <si>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</si>
  <si>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</si>
  <si>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</si>
  <si>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</si>
  <si>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</si>
  <si>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</si>
  <si>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</si>
  <si>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</si>
  <si>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</si>
  <si>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</si>
  <si>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</si>
  <si>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</si>
  <si>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</si>
  <si>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</si>
  <si>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</si>
  <si>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</si>
  <si>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</si>
  <si>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</si>
  <si>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</si>
  <si>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</si>
  <si>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</si>
  <si>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</si>
  <si>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</si>
  <si>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</si>
  <si>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</si>
  <si>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</si>
  <si>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</si>
  <si>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</si>
  <si>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</si>
  <si>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</si>
  <si>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</si>
  <si>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</si>
  <si>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</si>
  <si>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</si>
  <si>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</si>
  <si>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</si>
  <si>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</si>
  <si>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</si>
  <si>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</si>
  <si>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</si>
  <si>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</si>
  <si>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</si>
  <si>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</si>
  <si>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</si>
  <si>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</si>
  <si>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</si>
  <si>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</si>
  <si>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</si>
  <si>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</si>
  <si>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</si>
  <si>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</si>
  <si>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</si>
  <si>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</si>
  <si>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</si>
  <si>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</si>
  <si>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</si>
  <si>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</si>
  <si>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</si>
  <si>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</si>
  <si>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</si>
  <si>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</si>
  <si>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</si>
  <si>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</si>
  <si>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</si>
  <si>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</si>
  <si>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</si>
  <si>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</si>
  <si>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</si>
  <si>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</si>
  <si>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</si>
  <si>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</si>
  <si>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</si>
  <si>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</si>
  <si>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</si>
  <si>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</si>
  <si>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</si>
  <si>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</si>
  <si>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</si>
  <si>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</si>
  <si>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</si>
  <si>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</si>
  <si>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</si>
  <si>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</si>
  <si>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</si>
  <si>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</si>
  <si>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</si>
  <si>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</si>
  <si>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</si>
  <si>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</si>
  <si>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</si>
  <si>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</si>
  <si>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</si>
  <si>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</si>
  <si>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</si>
  <si>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</si>
  <si>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</si>
  <si>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</si>
  <si>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</si>
  <si>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</si>
  <si>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</si>
  <si>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</si>
  <si>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</si>
  <si>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</si>
  <si>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</si>
  <si>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</si>
  <si>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</si>
  <si>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</si>
  <si>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</si>
  <si>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</si>
  <si>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</si>
  <si>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</si>
  <si>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</si>
  <si>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</si>
  <si>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</si>
  <si>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</si>
  <si>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</si>
  <si>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</si>
  <si>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</si>
  <si>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</si>
  <si>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</si>
  <si>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</si>
  <si>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</si>
  <si>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</si>
  <si>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</si>
  <si>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</si>
  <si>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</si>
  <si>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</si>
  <si>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</si>
  <si>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</si>
  <si>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</si>
  <si>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</si>
  <si>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</si>
  <si>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</si>
  <si>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</si>
  <si>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</si>
  <si>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</si>
  <si>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</si>
  <si>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</si>
  <si>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</si>
  <si>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</si>
  <si>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</si>
  <si>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</si>
  <si>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</si>
  <si>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</si>
  <si>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</si>
  <si>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</si>
  <si>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</si>
  <si>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</si>
  <si>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</si>
  <si>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</si>
  <si>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</si>
  <si>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</si>
  <si>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</si>
  <si>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</si>
  <si>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</si>
  <si>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</si>
  <si>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</si>
  <si>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</si>
  <si>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</si>
  <si>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</si>
  <si>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</si>
  <si>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</si>
  <si>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</si>
  <si>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</si>
  <si>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</si>
  <si>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</si>
  <si>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</si>
  <si>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</si>
  <si>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</si>
  <si>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</si>
  <si>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</si>
  <si>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</si>
  <si>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</si>
  <si>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</si>
  <si>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</si>
  <si>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</si>
  <si>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</si>
  <si>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</si>
  <si>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</si>
  <si>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</si>
  <si>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</si>
  <si>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</si>
  <si>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</si>
  <si>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</si>
  <si>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</si>
  <si>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</si>
  <si>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</si>
  <si>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</si>
  <si>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</si>
  <si>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</si>
  <si>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</si>
  <si>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</si>
  <si>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</si>
  <si>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</si>
  <si>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</si>
  <si>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</si>
  <si>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</si>
  <si>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</si>
  <si>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</si>
  <si>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</si>
  <si>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</si>
  <si>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</si>
  <si>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</si>
  <si>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</si>
  <si>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</si>
  <si>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</si>
  <si>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</si>
  <si>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</si>
  <si>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</si>
  <si>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</si>
  <si>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</si>
  <si>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</si>
  <si>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</si>
  <si>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</si>
  <si>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</si>
  <si>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</si>
  <si>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</si>
  <si>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</si>
  <si>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</si>
  <si>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</si>
  <si>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</si>
  <si>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</si>
  <si>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</si>
  <si>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</si>
  <si>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</si>
  <si>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</si>
  <si>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</si>
  <si>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</si>
  <si>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</si>
  <si>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</si>
  <si>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</si>
  <si>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</si>
  <si>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</si>
  <si>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</si>
  <si>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</si>
  <si>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</si>
  <si>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</si>
  <si>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</si>
  <si>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</si>
  <si>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</si>
  <si>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</si>
  <si>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</si>
  <si>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</si>
  <si>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</si>
  <si>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</si>
  <si>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</si>
  <si>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</si>
  <si>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</si>
  <si>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</si>
  <si>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</si>
  <si>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</si>
  <si>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</si>
  <si>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</si>
  <si>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</si>
  <si>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</si>
  <si>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</si>
  <si>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</si>
  <si>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</si>
  <si>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</si>
  <si>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</si>
  <si>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</si>
  <si>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</si>
  <si>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</si>
  <si>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</si>
  <si>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</si>
  <si>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</si>
  <si>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</si>
  <si>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</si>
  <si>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</si>
  <si>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</si>
  <si>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</si>
  <si>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</si>
  <si>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</si>
  <si>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</si>
  <si>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</si>
  <si>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</si>
  <si>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</si>
  <si>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</si>
  <si>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</si>
  <si>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</si>
  <si>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</si>
  <si>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</si>
  <si>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</si>
  <si>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</si>
  <si>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</si>
  <si>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</si>
  <si>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</si>
  <si>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</si>
  <si>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</si>
  <si>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</si>
  <si>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</si>
  <si>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</si>
  <si>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</si>
  <si>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</si>
  <si>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</si>
  <si>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</si>
  <si>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</si>
  <si>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</si>
  <si>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</si>
  <si>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</si>
  <si>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</si>
  <si>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</si>
  <si>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</si>
  <si>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</si>
  <si>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</si>
  <si>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</si>
  <si>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</si>
  <si>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</si>
  <si>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</si>
  <si>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</si>
  <si>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</si>
  <si>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</si>
  <si>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</si>
  <si>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</si>
  <si>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</si>
  <si>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</si>
  <si>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</si>
  <si>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</si>
  <si>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</si>
  <si>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</si>
  <si>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</si>
  <si>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</si>
  <si>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</si>
  <si>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</si>
  <si>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</si>
  <si>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</si>
  <si>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</si>
  <si>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</si>
  <si>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</si>
  <si>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</si>
  <si>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</si>
  <si>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</si>
  <si>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</si>
  <si>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</si>
  <si>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</si>
  <si>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</si>
  <si>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</si>
  <si>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</si>
  <si>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</si>
  <si>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</si>
  <si>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</si>
  <si>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</si>
  <si>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</si>
  <si>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</si>
  <si>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</si>
  <si>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</si>
  <si>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</si>
  <si>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</si>
  <si>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</si>
  <si>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</si>
  <si>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</si>
  <si>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</si>
  <si>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</si>
  <si>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</si>
  <si>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</si>
  <si>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</si>
  <si>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</si>
  <si>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</si>
  <si>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</si>
  <si>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</si>
  <si>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</si>
  <si>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</si>
  <si>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</si>
  <si>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</si>
  <si>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</si>
  <si>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</si>
  <si>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</si>
  <si>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</si>
  <si>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</si>
  <si>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</si>
  <si>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</si>
  <si>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</si>
  <si>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</si>
  <si>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</si>
  <si>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</si>
  <si>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</si>
  <si>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</si>
  <si>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</si>
  <si>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</si>
  <si>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</si>
  <si>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</si>
  <si>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</si>
  <si>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</si>
  <si>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</si>
  <si>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</si>
  <si>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</si>
  <si>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</si>
  <si>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</si>
  <si>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</si>
  <si>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</si>
  <si>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</si>
  <si>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</si>
  <si>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</si>
  <si>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</si>
  <si>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</si>
  <si>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</si>
  <si>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</si>
  <si>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</si>
  <si>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</si>
  <si>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</si>
  <si>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</si>
  <si>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</si>
  <si>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</si>
  <si>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</si>
  <si>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</si>
  <si>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</si>
  <si>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</si>
  <si>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</si>
  <si>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</si>
  <si>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</si>
  <si>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</si>
  <si>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</si>
  <si>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</si>
  <si>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</si>
  <si>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</si>
  <si>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</si>
  <si>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</si>
  <si>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</si>
  <si>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</si>
  <si>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</si>
  <si>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</si>
  <si>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</si>
  <si>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</si>
  <si>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</si>
  <si>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</si>
  <si>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</si>
  <si>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</si>
  <si>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</si>
  <si>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</si>
  <si>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</si>
  <si>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</si>
  <si>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</si>
  <si>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</si>
  <si>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</si>
  <si>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</si>
  <si>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</si>
  <si>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</si>
  <si>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</si>
  <si>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</si>
  <si>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</si>
  <si>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</si>
  <si>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</si>
  <si>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</si>
  <si>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</si>
  <si>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</si>
  <si>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</si>
  <si>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</si>
  <si>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</si>
  <si>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</si>
  <si>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</si>
  <si>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</si>
  <si>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</si>
  <si>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</si>
  <si>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</si>
  <si>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</si>
  <si>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</si>
  <si>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</si>
  <si>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</si>
  <si>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</si>
  <si>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</si>
  <si>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</si>
  <si>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</si>
  <si>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</si>
  <si>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</si>
  <si>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</si>
  <si>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</si>
  <si>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</si>
  <si>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</si>
  <si>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</si>
  <si>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</si>
  <si>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</si>
  <si>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</si>
  <si>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</si>
  <si>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</si>
  <si>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</si>
  <si>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</si>
  <si>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</si>
  <si>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</si>
  <si>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</si>
  <si>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</si>
  <si>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</si>
  <si>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</si>
  <si>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</si>
  <si>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</si>
  <si>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</si>
  <si>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</si>
  <si>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</si>
  <si>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</si>
  <si>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</si>
  <si>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</si>
  <si>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</si>
  <si>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</si>
  <si>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</si>
  <si>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</si>
  <si>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</si>
  <si>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</si>
  <si>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</si>
  <si>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</si>
  <si>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</si>
  <si>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</si>
  <si>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</si>
  <si>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</si>
  <si>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</si>
  <si>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</si>
  <si>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</si>
  <si>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</si>
  <si>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</si>
  <si>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</si>
  <si>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</si>
  <si>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</si>
  <si>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</si>
  <si>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</si>
  <si>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</si>
  <si>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</si>
  <si>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</si>
  <si>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</si>
  <si>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</si>
  <si>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</si>
  <si>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</si>
  <si>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</si>
  <si>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</si>
  <si>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</si>
  <si>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</si>
  <si>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</si>
  <si>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</si>
  <si>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</si>
  <si>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</si>
  <si>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</si>
  <si>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</si>
  <si>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</si>
  <si>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</si>
  <si>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</si>
  <si>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</si>
  <si>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</si>
  <si>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</si>
  <si>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</si>
  <si>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</si>
  <si>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</si>
  <si>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</si>
  <si>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</si>
  <si>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</si>
  <si>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</si>
  <si>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</si>
  <si>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</si>
  <si>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</si>
  <si>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</si>
  <si>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</si>
  <si>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</si>
  <si>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</si>
  <si>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</si>
  <si>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</si>
  <si>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</si>
  <si>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</si>
  <si>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</si>
  <si>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</si>
  <si>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</si>
  <si>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</si>
  <si>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</si>
  <si>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</si>
  <si>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</si>
  <si>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</si>
  <si>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</si>
  <si>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</si>
  <si>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</si>
  <si>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</si>
  <si>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</si>
  <si>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</si>
  <si>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</si>
  <si>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</si>
  <si>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</si>
  <si>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</si>
  <si>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</si>
  <si>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</si>
  <si>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</si>
  <si>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</si>
  <si>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</si>
  <si>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</si>
  <si>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</si>
  <si>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</si>
  <si>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</si>
  <si>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</si>
  <si>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</si>
  <si>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</si>
  <si>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</si>
  <si>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</si>
  <si>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</si>
  <si>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</si>
  <si>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</si>
  <si>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</si>
  <si>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</si>
  <si>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</si>
  <si>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</si>
  <si>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</si>
  <si>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</si>
  <si>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</si>
  <si>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</si>
  <si>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</si>
  <si>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</si>
  <si>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</si>
  <si>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</si>
  <si>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</si>
  <si>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</si>
  <si>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</si>
  <si>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</si>
  <si>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</si>
  <si>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</si>
  <si>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</si>
  <si>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</si>
  <si>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</si>
  <si>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</si>
  <si>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</si>
  <si>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</si>
  <si>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</si>
  <si>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</si>
  <si>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</si>
  <si>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</si>
  <si>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</si>
  <si>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</si>
  <si>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</si>
  <si>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</si>
  <si>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</si>
  <si>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</si>
  <si>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</si>
  <si>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</si>
  <si>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</si>
  <si>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</si>
  <si>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</si>
  <si>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</si>
  <si>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</si>
  <si>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</si>
  <si>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</si>
  <si>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</si>
  <si>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</si>
  <si>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</si>
  <si>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</si>
  <si>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</si>
  <si>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</si>
  <si>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</si>
  <si>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</si>
  <si>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</si>
  <si>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</si>
  <si>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</si>
  <si>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</si>
  <si>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</si>
  <si>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</si>
  <si>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</si>
  <si>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</si>
  <si>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</si>
  <si>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</si>
  <si>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</si>
  <si>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</si>
  <si>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</si>
  <si>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</si>
  <si>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</si>
  <si>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</si>
  <si>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</si>
  <si>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</si>
  <si>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</si>
  <si>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</si>
  <si>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</si>
  <si>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</si>
  <si>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</si>
  <si>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</si>
  <si>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</si>
  <si>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</si>
  <si>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</si>
  <si>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</si>
  <si>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</si>
  <si>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</si>
  <si>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</si>
  <si>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</si>
  <si>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</si>
  <si>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</si>
  <si>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</si>
  <si>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</si>
  <si>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</si>
  <si>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</si>
  <si>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</si>
  <si>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</si>
  <si>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</si>
  <si>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</si>
  <si>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</si>
  <si>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</si>
  <si>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</si>
  <si>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</si>
  <si>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</si>
  <si>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</si>
  <si>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</si>
  <si>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</si>
  <si>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</si>
  <si>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</si>
  <si>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</si>
  <si>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</si>
  <si>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</si>
  <si>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</si>
  <si>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</si>
  <si>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</si>
  <si>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</si>
  <si>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</si>
  <si>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</si>
  <si>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</si>
  <si>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</si>
  <si>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</si>
  <si>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</si>
  <si>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</si>
  <si>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</si>
  <si>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</si>
  <si>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</si>
  <si>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</si>
  <si>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</si>
  <si>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</si>
  <si>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</si>
  <si>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</si>
  <si>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</si>
  <si>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</si>
  <si>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</si>
  <si>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</si>
  <si>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</si>
  <si>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</si>
  <si>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</si>
  <si>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</si>
  <si>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</si>
  <si>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</si>
  <si>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</si>
  <si>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</si>
  <si>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</si>
  <si>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</si>
  <si>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</si>
  <si>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</si>
  <si>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</si>
  <si>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</si>
  <si>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</si>
  <si>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</si>
  <si>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</si>
  <si>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</si>
  <si>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</si>
  <si>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</si>
  <si>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</si>
  <si>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</si>
  <si>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</si>
  <si>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</si>
  <si>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</si>
  <si>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</si>
  <si>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</si>
  <si>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</si>
  <si>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</si>
  <si>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</si>
  <si>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</si>
  <si>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</si>
  <si>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</si>
  <si>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</si>
  <si>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</si>
  <si>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</si>
  <si>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</si>
  <si>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</si>
  <si>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</si>
  <si>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</si>
  <si>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</si>
  <si>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</si>
  <si>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</si>
  <si>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</si>
  <si>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</si>
  <si>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</si>
  <si>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</si>
  <si>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</si>
  <si>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</si>
  <si>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</si>
  <si>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</si>
  <si>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</si>
  <si>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</si>
  <si>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</si>
  <si>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</si>
  <si>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</si>
  <si>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</si>
  <si>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</si>
  <si>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</si>
  <si>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</si>
  <si>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</si>
  <si>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</si>
  <si>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</si>
  <si>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</si>
  <si>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</si>
  <si>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</si>
  <si>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</si>
  <si>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</si>
  <si>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</si>
  <si>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</si>
  <si>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</si>
  <si>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</si>
  <si>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</si>
  <si>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</si>
  <si>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</si>
  <si>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</si>
  <si>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</si>
  <si>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</si>
  <si>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</si>
  <si>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</si>
  <si>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</si>
  <si>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</si>
  <si>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</si>
  <si>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</si>
  <si>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</si>
  <si>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</si>
  <si>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</si>
  <si>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</si>
  <si>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</si>
  <si>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</si>
  <si>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</si>
  <si>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</si>
  <si>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</si>
  <si>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</si>
  <si>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</si>
  <si>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</si>
  <si>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</si>
  <si>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</si>
  <si>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</si>
  <si>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</si>
  <si>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</si>
  <si>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</si>
  <si>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</si>
  <si>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</si>
  <si>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</si>
  <si>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</si>
  <si>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</si>
  <si>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</si>
  <si>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</si>
  <si>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</si>
  <si>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</si>
  <si>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</si>
  <si>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</si>
  <si>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</si>
  <si>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</si>
  <si>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</si>
  <si>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</si>
  <si>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</si>
  <si>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</si>
  <si>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</si>
  <si>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</si>
  <si>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</si>
  <si>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</si>
  <si>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</si>
  <si>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</si>
  <si>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</si>
  <si>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</si>
  <si>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</si>
  <si>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</si>
  <si>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</si>
  <si>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</si>
  <si>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</si>
  <si>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</si>
  <si>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</si>
  <si>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</si>
  <si>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</si>
  <si>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</si>
  <si>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</si>
  <si>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</si>
  <si>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</si>
  <si>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</si>
  <si>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</si>
  <si>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</si>
  <si>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</si>
  <si>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</si>
  <si>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</si>
  <si>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</si>
  <si>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</si>
  <si>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</si>
  <si>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</si>
  <si>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</si>
  <si>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</si>
  <si>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</si>
  <si>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</si>
  <si>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</si>
  <si>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</si>
  <si>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</si>
  <si>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</si>
  <si>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</si>
  <si>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</si>
  <si>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</si>
  <si>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</si>
  <si>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</si>
  <si>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</si>
  <si>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</si>
  <si>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</si>
  <si>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</si>
  <si>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</si>
  <si>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</si>
  <si>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</si>
  <si>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</si>
  <si>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</si>
  <si>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</si>
  <si>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</si>
  <si>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</si>
  <si>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</si>
  <si>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</si>
  <si>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</si>
  <si>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</si>
  <si>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</si>
  <si>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</si>
  <si>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</si>
  <si>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</si>
  <si>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</si>
  <si>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</si>
  <si>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</si>
  <si>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</si>
  <si>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</si>
  <si>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</si>
  <si>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</si>
  <si>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</si>
  <si>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</si>
  <si>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</si>
  <si>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</si>
  <si>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</si>
  <si>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</si>
  <si>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</si>
  <si>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</si>
  <si>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</si>
  <si>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</si>
  <si>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</si>
  <si>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</si>
  <si>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</si>
  <si>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</si>
  <si>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</si>
  <si>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</si>
  <si>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</si>
  <si>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</si>
  <si>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</si>
  <si>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</si>
  <si>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</si>
  <si>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</si>
  <si>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</si>
  <si>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</si>
  <si>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</si>
  <si>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</si>
  <si>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</si>
  <si>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</si>
  <si>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</si>
  <si>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</si>
  <si>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</si>
  <si>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</si>
  <si>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</si>
  <si>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</si>
  <si>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</si>
  <si>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</si>
  <si>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</si>
  <si>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</si>
  <si>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</si>
  <si>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</si>
  <si>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</si>
  <si>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</si>
  <si>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</si>
  <si>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</si>
  <si>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</si>
  <si>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</si>
  <si>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</si>
  <si>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</si>
  <si>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</si>
  <si>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</si>
  <si>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</si>
  <si>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</si>
  <si>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</si>
  <si>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</si>
  <si>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</si>
  <si>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</si>
  <si>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</si>
  <si>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</si>
  <si>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</si>
  <si>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</si>
  <si>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</si>
  <si>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</si>
  <si>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</si>
  <si>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</si>
  <si>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</si>
  <si>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</si>
  <si>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</si>
  <si>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</si>
  <si>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</si>
  <si>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</si>
  <si>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</si>
  <si>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</si>
  <si>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</si>
  <si>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</si>
  <si>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</si>
  <si>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</si>
  <si>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</si>
  <si>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</si>
  <si>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</si>
  <si>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</si>
  <si>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</si>
  <si>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</si>
  <si>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</si>
  <si>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</si>
  <si>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</si>
  <si>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</si>
  <si>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</si>
  <si>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</si>
  <si>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</si>
  <si>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</si>
  <si>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</si>
  <si>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</si>
  <si>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</si>
  <si>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</si>
  <si>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</si>
  <si>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</si>
  <si>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</si>
  <si>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</si>
  <si>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</si>
  <si>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</si>
  <si>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</si>
  <si>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</si>
  <si>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</si>
  <si>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</si>
  <si>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</si>
  <si>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</si>
  <si>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</si>
  <si>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</si>
  <si>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</si>
  <si>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</si>
  <si>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</si>
  <si>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</si>
  <si>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</si>
  <si>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</si>
  <si>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</si>
  <si>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</si>
  <si>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</si>
  <si>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</si>
  <si>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</si>
  <si>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</si>
  <si>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</si>
  <si>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</si>
  <si>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</si>
  <si>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</si>
  <si>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</si>
  <si>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</si>
  <si>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</si>
  <si>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</si>
  <si>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</si>
  <si>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</si>
  <si>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</si>
  <si>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</si>
  <si>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</si>
  <si>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</si>
  <si>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</si>
  <si>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</si>
  <si>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</si>
  <si>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</si>
  <si>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</si>
  <si>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</si>
  <si>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</si>
  <si>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</si>
  <si>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</si>
  <si>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</si>
  <si>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</si>
  <si>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</si>
  <si>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</si>
  <si>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</si>
  <si>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</si>
  <si>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</si>
  <si>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</si>
  <si>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</si>
  <si>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</si>
  <si>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</si>
  <si>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</si>
  <si>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</si>
  <si>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</si>
  <si>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</si>
  <si>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</si>
  <si>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</si>
  <si>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</si>
  <si>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</si>
  <si>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</si>
  <si>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</si>
  <si>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</si>
  <si>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</si>
  <si>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</si>
  <si>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</si>
  <si>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</si>
  <si>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</si>
  <si>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</si>
  <si>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</si>
  <si>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</si>
  <si>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</si>
  <si>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</si>
  <si>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</si>
  <si>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</si>
  <si>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</si>
  <si>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</si>
  <si>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</si>
  <si>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</si>
  <si>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</si>
  <si>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</si>
  <si>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</si>
  <si>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</si>
  <si>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</si>
  <si>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</si>
  <si>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</si>
  <si>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</si>
  <si>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</si>
  <si>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</si>
  <si>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</si>
  <si>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</si>
  <si>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</si>
  <si>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</si>
  <si>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</si>
  <si>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</si>
  <si>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</si>
  <si>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</si>
  <si>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</si>
  <si>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</si>
  <si>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</si>
  <si>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</si>
  <si>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</si>
  <si>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</si>
  <si>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</si>
  <si>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</si>
  <si>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</si>
  <si>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</si>
  <si>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</si>
  <si>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</si>
  <si>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</si>
  <si>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</si>
  <si>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</si>
  <si>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</si>
  <si>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</si>
  <si>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</si>
  <si>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</si>
  <si>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</si>
  <si>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</si>
  <si>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</si>
  <si>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</si>
  <si>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</si>
  <si>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</si>
  <si>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</si>
  <si>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</si>
  <si>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</si>
  <si>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</si>
  <si>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</si>
  <si>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</si>
  <si>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</si>
  <si>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</si>
  <si>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</si>
  <si>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</si>
  <si>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</si>
  <si>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</si>
  <si>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</si>
  <si>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</si>
  <si>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</si>
  <si>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</si>
  <si>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</si>
  <si>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</si>
  <si>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</si>
  <si>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</si>
  <si>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</si>
  <si>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</si>
  <si>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</si>
  <si>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</si>
  <si>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</si>
  <si>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</si>
  <si>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</si>
  <si>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</si>
  <si>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</si>
  <si>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</si>
  <si>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</si>
  <si>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</si>
  <si>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</si>
  <si>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</si>
  <si>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</si>
  <si>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</si>
  <si>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</si>
  <si>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</si>
  <si>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</si>
  <si>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</si>
  <si>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</si>
  <si>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</si>
  <si>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</si>
  <si>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</si>
  <si>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</si>
  <si>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</si>
  <si>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</si>
  <si>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</si>
  <si>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</si>
  <si>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</si>
  <si>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</si>
  <si>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</si>
  <si>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</si>
  <si>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</si>
  <si>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</si>
  <si>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</si>
  <si>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</si>
  <si>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</si>
  <si>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</si>
  <si>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</si>
  <si>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</si>
  <si>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</si>
  <si>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</si>
  <si>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</si>
  <si>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</si>
  <si>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</si>
  <si>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</si>
  <si>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</si>
  <si>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</si>
  <si>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</si>
  <si>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</si>
  <si>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</si>
  <si>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</si>
  <si>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</si>
  <si>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</si>
  <si>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</si>
  <si>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</si>
  <si>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</si>
  <si>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</si>
  <si>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</si>
  <si>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</si>
  <si>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</si>
  <si>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</si>
  <si>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</si>
  <si>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</si>
  <si>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</si>
  <si>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</si>
  <si>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</si>
  <si>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</si>
  <si>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</si>
  <si>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</si>
  <si>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</si>
  <si>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</si>
  <si>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</si>
  <si>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</si>
  <si>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</si>
  <si>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</si>
  <si>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</si>
  <si>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</si>
  <si>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</si>
  <si>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</si>
  <si>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</si>
  <si>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</si>
  <si>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</si>
  <si>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</si>
  <si>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</si>
  <si>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</si>
  <si>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</si>
  <si>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</si>
  <si>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</si>
  <si>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</si>
  <si>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</si>
  <si>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</si>
  <si>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</si>
  <si>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</si>
  <si>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</si>
  <si>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</si>
  <si>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</si>
  <si>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</si>
  <si>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</si>
  <si>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</si>
  <si>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</si>
  <si>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</si>
  <si>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</si>
  <si>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</si>
  <si>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</si>
  <si>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</si>
  <si>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</si>
  <si>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</si>
  <si>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</si>
  <si>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</si>
  <si>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</si>
  <si>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</si>
  <si>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</si>
  <si>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</si>
  <si>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</si>
  <si>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</si>
  <si>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</si>
  <si>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</si>
  <si>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</si>
  <si>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</si>
  <si>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</si>
  <si>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</si>
  <si>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</si>
  <si>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</si>
  <si>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</si>
  <si>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</si>
  <si>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</si>
  <si>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</si>
  <si>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</si>
  <si>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</si>
  <si>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</si>
  <si>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</si>
  <si>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</si>
  <si>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</si>
  <si>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</si>
  <si>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</si>
  <si>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</si>
  <si>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</si>
  <si>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</si>
  <si>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</si>
  <si>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</si>
  <si>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</si>
  <si>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</si>
  <si>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</si>
  <si>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</si>
  <si>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</si>
  <si>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</si>
  <si>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</si>
  <si>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</si>
  <si>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</si>
  <si>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</si>
  <si>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</si>
  <si>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</si>
  <si>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</si>
  <si>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</si>
  <si>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</si>
  <si>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</si>
  <si>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</si>
  <si>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</si>
  <si>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</si>
  <si>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</si>
  <si>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</si>
  <si>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</si>
  <si>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</si>
  <si>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</si>
  <si>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</si>
  <si>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</si>
  <si>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</si>
  <si>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</si>
  <si>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</si>
  <si>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</si>
  <si>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</si>
  <si>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</si>
  <si>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</si>
  <si>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</si>
  <si>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</si>
  <si>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</si>
  <si>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</si>
  <si>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</si>
  <si>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</si>
  <si>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</si>
  <si>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</si>
  <si>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</si>
  <si>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</si>
  <si>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</si>
  <si>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</si>
  <si>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</si>
  <si>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</si>
  <si>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</si>
  <si>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</si>
  <si>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</si>
  <si>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</si>
  <si>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</si>
  <si>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</si>
  <si>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</si>
  <si>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</si>
  <si>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</si>
  <si>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</si>
  <si>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</si>
  <si>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</si>
  <si>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</si>
  <si>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</si>
  <si>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</si>
  <si>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</si>
  <si>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</si>
  <si>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</si>
  <si>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</si>
  <si>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</si>
  <si>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</si>
  <si>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</si>
  <si>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</si>
  <si>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</si>
  <si>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</si>
  <si>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</si>
  <si>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</si>
  <si>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</si>
  <si>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</si>
  <si>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</si>
  <si>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</si>
  <si>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</si>
  <si>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</si>
  <si>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</si>
  <si>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</si>
  <si>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</si>
  <si>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</si>
  <si>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</si>
  <si>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</si>
  <si>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</si>
  <si>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</si>
  <si>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</si>
  <si>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</si>
  <si>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</si>
  <si>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</si>
  <si>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</si>
  <si>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</si>
  <si>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</si>
  <si>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</si>
  <si>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</si>
  <si>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</si>
  <si>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</si>
  <si>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</si>
  <si>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</si>
  <si>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</si>
  <si>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</si>
  <si>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</si>
  <si>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</si>
  <si>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</si>
  <si>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</si>
  <si>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</si>
  <si>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</si>
  <si>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</si>
  <si>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</si>
  <si>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</si>
  <si>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</si>
  <si>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</si>
  <si>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</si>
  <si>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</si>
  <si>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</si>
  <si>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</si>
  <si>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</si>
  <si>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</si>
  <si>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</si>
  <si>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</si>
  <si>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</si>
  <si>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</si>
  <si>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</si>
  <si>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</si>
  <si>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</si>
  <si>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</si>
  <si>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</si>
  <si>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</si>
  <si>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</si>
  <si>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</si>
  <si>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</si>
  <si>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</si>
  <si>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</si>
  <si>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</si>
  <si>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</si>
  <si>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</si>
  <si>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</si>
  <si>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</si>
  <si>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</si>
  <si>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</si>
  <si>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</si>
  <si>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</si>
  <si>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</si>
  <si>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</si>
  <si>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</si>
  <si>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</si>
  <si>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</si>
  <si>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</si>
  <si>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</si>
  <si>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</si>
  <si>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</si>
  <si>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</si>
  <si>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</si>
  <si>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</si>
  <si>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</si>
  <si>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</si>
  <si>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</si>
  <si>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</si>
  <si>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</si>
  <si>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</si>
  <si>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</si>
  <si>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</si>
  <si>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</si>
  <si>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</si>
  <si>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</si>
  <si>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</si>
  <si>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</si>
  <si>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</si>
  <si>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</si>
  <si>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</si>
  <si>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</si>
  <si>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</si>
  <si>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</si>
  <si>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</si>
  <si>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</si>
  <si>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</si>
  <si>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</si>
  <si>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</si>
  <si>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</si>
  <si>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</si>
  <si>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</si>
  <si>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</si>
  <si>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</si>
  <si>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</si>
  <si>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</si>
  <si>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</si>
  <si>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</si>
  <si>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</si>
  <si>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</si>
  <si>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</si>
  <si>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</si>
  <si>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</si>
  <si>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</si>
  <si>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</si>
  <si>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</si>
  <si>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</si>
  <si>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</si>
  <si>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</si>
  <si>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</si>
  <si>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</si>
  <si>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</si>
  <si>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</si>
  <si>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</si>
  <si>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</si>
  <si>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</si>
  <si>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</si>
  <si>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</si>
  <si>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</si>
  <si>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</si>
  <si>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</si>
  <si>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</si>
  <si>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</si>
  <si>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</si>
  <si>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</si>
  <si>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</si>
  <si>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</si>
  <si>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</si>
  <si>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</si>
  <si>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</si>
  <si>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</si>
  <si>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</si>
  <si>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</si>
  <si>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</si>
  <si>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</si>
  <si>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</si>
  <si>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</si>
  <si>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</si>
  <si>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</si>
  <si>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</si>
  <si>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</si>
  <si>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</si>
  <si>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</si>
  <si>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</si>
  <si>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</si>
  <si>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</si>
  <si>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</si>
  <si>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</si>
  <si>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</si>
  <si>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</si>
  <si>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</si>
  <si>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</si>
  <si>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</si>
  <si>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</si>
  <si>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</si>
  <si>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</si>
  <si>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</si>
  <si>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</si>
  <si>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</si>
  <si>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</si>
  <si>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</si>
  <si>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</si>
  <si>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</si>
  <si>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</si>
  <si>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</si>
  <si>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</si>
  <si>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</si>
  <si>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</si>
  <si>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</si>
  <si>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</si>
  <si>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</si>
  <si>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</si>
  <si>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</si>
  <si>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</si>
  <si>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</si>
  <si>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</si>
  <si>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</si>
  <si>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</si>
  <si>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</si>
  <si>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</si>
  <si>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</si>
  <si>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</si>
  <si>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</si>
  <si>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</si>
  <si>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</si>
  <si>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</si>
  <si>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</si>
  <si>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</si>
  <si>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</si>
  <si>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</si>
  <si>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</si>
  <si>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</si>
  <si>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</si>
  <si>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</si>
  <si>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</si>
  <si>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</si>
  <si>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</si>
  <si>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</si>
  <si>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</si>
  <si>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</si>
  <si>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</si>
  <si>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</si>
  <si>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</si>
  <si>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</si>
  <si>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</si>
  <si>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</si>
  <si>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</si>
  <si>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</si>
  <si>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</si>
  <si>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</si>
  <si>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</si>
  <si>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</si>
  <si>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</si>
  <si>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</si>
  <si>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</si>
  <si>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</si>
  <si>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</si>
  <si>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</si>
  <si>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</si>
  <si>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</si>
  <si>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</si>
  <si>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</si>
  <si>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</si>
  <si>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</si>
  <si>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</si>
  <si>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</si>
  <si>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</si>
  <si>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</si>
  <si>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</si>
  <si>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</si>
  <si>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</si>
  <si>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</si>
  <si>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</si>
  <si>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</si>
  <si>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</si>
  <si>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</si>
  <si>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</si>
  <si>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</si>
  <si>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</si>
  <si>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</si>
  <si>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</si>
  <si>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</si>
  <si>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</si>
  <si>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</si>
  <si>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</si>
  <si>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</si>
  <si>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</si>
  <si>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</si>
  <si>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</si>
  <si>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</si>
  <si>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</si>
  <si>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</si>
  <si>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</si>
  <si>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</si>
  <si>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</si>
  <si>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</si>
  <si>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</si>
  <si>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</si>
  <si>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</si>
  <si>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</si>
  <si>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</si>
  <si>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</si>
  <si>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</si>
  <si>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</si>
  <si>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</si>
  <si>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</si>
  <si>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</si>
  <si>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</si>
  <si>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</si>
  <si>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</si>
  <si>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</si>
  <si>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</si>
  <si>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</si>
  <si>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</si>
  <si>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</si>
  <si>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</si>
  <si>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</si>
  <si>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</si>
  <si>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</si>
  <si>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</si>
  <si>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</si>
  <si>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</si>
  <si>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</si>
  <si>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</si>
  <si>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</si>
  <si>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</si>
  <si>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</si>
  <si>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</si>
  <si>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</si>
  <si>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</si>
  <si>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</si>
  <si>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</si>
  <si>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</si>
  <si>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</si>
  <si>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</si>
  <si>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</si>
  <si>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</si>
  <si>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</si>
  <si>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</si>
  <si>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</si>
  <si>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</si>
  <si>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</si>
  <si>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</si>
  <si>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</si>
  <si>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</si>
  <si>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</si>
  <si>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</si>
  <si>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</si>
  <si>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</si>
  <si>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</si>
  <si>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</si>
  <si>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</si>
  <si>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</si>
  <si>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</si>
  <si>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</si>
  <si>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</si>
  <si>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</si>
  <si>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</si>
  <si>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</si>
  <si>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</si>
  <si>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</si>
  <si>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</si>
  <si>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</si>
  <si>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</si>
  <si>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</si>
  <si>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</si>
  <si>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</si>
  <si>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</si>
  <si>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</si>
  <si>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</si>
  <si>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</si>
  <si>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</si>
  <si>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</si>
  <si>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</si>
  <si>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</si>
  <si>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</si>
  <si>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</si>
  <si>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</si>
  <si>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</si>
  <si>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</si>
  <si>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</si>
  <si>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</si>
  <si>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</si>
  <si>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</si>
  <si>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</si>
  <si>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</si>
  <si>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</si>
  <si>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</si>
  <si>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</si>
  <si>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</si>
  <si>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</si>
  <si>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</si>
  <si>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</si>
  <si>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</si>
  <si>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</si>
  <si>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</si>
  <si>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</si>
  <si>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</si>
  <si>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</si>
  <si>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</si>
  <si>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</si>
  <si>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</si>
  <si>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</si>
  <si>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</si>
  <si>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</si>
  <si>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</si>
  <si>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</si>
  <si>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</si>
  <si>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</si>
  <si>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</si>
  <si>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</si>
  <si>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</si>
  <si>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</si>
  <si>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</si>
  <si>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</si>
  <si>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</si>
  <si>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</si>
  <si>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</si>
  <si>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</si>
  <si>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</si>
  <si>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</si>
  <si>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</si>
  <si>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</si>
  <si>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</si>
  <si>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</si>
  <si>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</si>
  <si>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</si>
  <si>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</si>
  <si>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</si>
  <si>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</si>
  <si>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</si>
  <si>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</si>
  <si>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</si>
  <si>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</si>
  <si>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</si>
  <si>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</si>
  <si>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</si>
  <si>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</si>
  <si>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</si>
  <si>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</si>
  <si>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</si>
  <si>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</si>
  <si>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</si>
  <si>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</si>
  <si>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</si>
  <si>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</si>
  <si>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</si>
  <si>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</si>
  <si>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</si>
  <si>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</si>
  <si>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</si>
  <si>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</si>
  <si>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</si>
  <si>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</si>
  <si>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</si>
  <si>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</si>
  <si>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</si>
  <si>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</si>
  <si>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</si>
  <si>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</si>
  <si>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</si>
  <si>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</si>
  <si>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</si>
  <si>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</si>
  <si>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</si>
  <si>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</si>
  <si>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</si>
  <si>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</si>
  <si>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</si>
  <si>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</si>
  <si>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</si>
  <si>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</si>
  <si>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</si>
  <si>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</si>
  <si>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</si>
  <si>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</si>
  <si>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</si>
  <si>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</si>
  <si>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</si>
  <si>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</si>
  <si>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</si>
  <si>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</si>
  <si>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</si>
  <si>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</si>
  <si>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</si>
  <si>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</si>
  <si>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</si>
  <si>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</si>
  <si>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</si>
  <si>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</si>
  <si>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</si>
  <si>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</si>
  <si>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</si>
  <si>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</si>
  <si>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</si>
  <si>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</si>
  <si>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</si>
  <si>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</si>
  <si>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</si>
  <si>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</si>
  <si>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</si>
  <si>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</si>
  <si>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</si>
  <si>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</si>
  <si>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</si>
  <si>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</si>
  <si>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</si>
  <si>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</si>
  <si>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</si>
  <si>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</si>
  <si>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</si>
  <si>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</si>
  <si>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</si>
  <si>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</si>
  <si>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</si>
  <si>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</si>
  <si>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</si>
  <si>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</si>
  <si>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</si>
  <si>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</si>
  <si>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</si>
  <si>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</si>
  <si>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</si>
  <si>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</si>
  <si>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</si>
  <si>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</si>
  <si>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</si>
  <si>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</si>
  <si>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</si>
  <si>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</si>
  <si>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</si>
  <si>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</si>
  <si>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</si>
  <si>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</si>
  <si>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</si>
  <si>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</si>
  <si>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</si>
  <si>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</si>
  <si>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</si>
  <si>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</si>
  <si>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</si>
  <si>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</si>
  <si>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</si>
  <si>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</si>
  <si>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</si>
  <si>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</si>
  <si>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</si>
  <si>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</si>
  <si>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</si>
  <si>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</si>
  <si>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</si>
  <si>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</si>
  <si>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</si>
  <si>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</si>
  <si>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</si>
  <si>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</si>
  <si>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</si>
  <si>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</si>
  <si>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</si>
  <si>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</si>
  <si>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</si>
  <si>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</si>
  <si>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</si>
  <si>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</si>
  <si>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</si>
  <si>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</si>
  <si>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</si>
  <si>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</si>
  <si>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</si>
  <si>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</si>
  <si>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</si>
  <si>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</si>
  <si>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</si>
  <si>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</si>
  <si>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</si>
  <si>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</si>
  <si>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</si>
  <si>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</si>
  <si>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</si>
  <si>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</si>
  <si>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</si>
  <si>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</si>
  <si>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</si>
  <si>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</si>
  <si>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</si>
  <si>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</si>
  <si>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</si>
  <si>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</si>
  <si>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</si>
  <si>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</si>
  <si>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</si>
  <si>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</si>
  <si>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</si>
  <si>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</si>
  <si>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</si>
  <si>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</si>
  <si>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</si>
  <si>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</si>
  <si>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</si>
  <si>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</si>
  <si>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</si>
  <si>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</si>
  <si>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</si>
  <si>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</si>
  <si>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</si>
  <si>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</si>
  <si>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</si>
  <si>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</si>
  <si>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</si>
  <si>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</si>
  <si>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</si>
  <si>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</si>
  <si>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</si>
  <si>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</si>
  <si>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</si>
  <si>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</si>
  <si>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</si>
  <si>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</si>
  <si>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</si>
  <si>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</si>
  <si>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</si>
  <si>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</si>
  <si>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</si>
  <si>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</si>
  <si>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</si>
  <si>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</si>
  <si>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</si>
  <si>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</si>
  <si>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</si>
  <si>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</si>
  <si>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</si>
  <si>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</si>
  <si>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</si>
  <si>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</si>
  <si>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</si>
  <si>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</si>
  <si>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</si>
  <si>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</si>
  <si>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</si>
  <si>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</si>
  <si>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</si>
  <si>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</si>
  <si>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</si>
  <si>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</si>
  <si>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</si>
  <si>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</si>
  <si>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</si>
  <si>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</si>
  <si>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</si>
  <si>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</si>
  <si>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</si>
  <si>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</si>
  <si>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</si>
  <si>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</si>
  <si>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</si>
  <si>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</si>
  <si>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</si>
  <si>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</si>
  <si>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</si>
  <si>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</si>
  <si>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</si>
  <si>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</si>
  <si>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</si>
  <si>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</si>
  <si>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</si>
  <si>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</si>
  <si>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</si>
  <si>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</si>
  <si>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</si>
  <si>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</si>
  <si>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</si>
  <si>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</si>
  <si>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</si>
  <si>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</si>
  <si>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</si>
  <si>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</si>
  <si>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</si>
  <si>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</si>
  <si>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</si>
  <si>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</si>
  <si>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</si>
  <si>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</si>
  <si>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</si>
  <si>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</si>
  <si>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</si>
  <si>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</si>
  <si>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</si>
  <si>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</si>
  <si>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</si>
  <si>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</si>
  <si>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</si>
  <si>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</si>
  <si>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</si>
  <si>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</si>
  <si>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</si>
  <si>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</si>
  <si>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</si>
  <si>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</si>
  <si>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</si>
  <si>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</si>
  <si>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</si>
  <si>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</si>
  <si>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</si>
  <si>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</si>
  <si>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</si>
  <si>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</si>
  <si>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</si>
  <si>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</si>
  <si>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</si>
  <si>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</si>
  <si>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</si>
  <si>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</si>
  <si>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</si>
  <si>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</si>
  <si>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</si>
  <si>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</si>
  <si>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</si>
  <si>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</si>
  <si>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</si>
  <si>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</si>
  <si>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</si>
  <si>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</si>
  <si>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</si>
  <si>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</si>
  <si>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</si>
  <si>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</si>
  <si>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</si>
  <si>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</si>
  <si>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</si>
  <si>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</si>
  <si>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</si>
  <si>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</si>
  <si>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</si>
  <si>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</si>
  <si>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</si>
  <si>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</si>
  <si>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</si>
  <si>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</si>
  <si>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</si>
  <si>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</si>
  <si>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</si>
  <si>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</si>
  <si>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</si>
  <si>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</si>
  <si>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</si>
  <si>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</si>
  <si>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</si>
  <si>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</si>
  <si>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</si>
  <si>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</si>
  <si>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</si>
  <si>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</si>
  <si>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</si>
  <si>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</si>
  <si>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</si>
  <si>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</si>
  <si>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</si>
  <si>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</si>
  <si>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</si>
  <si>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</si>
  <si>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</si>
  <si>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</si>
  <si>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</si>
  <si>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</si>
  <si>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</si>
  <si>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</si>
  <si>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</si>
  <si>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</si>
  <si>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</si>
  <si>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</si>
  <si>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</si>
  <si>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</si>
  <si>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</si>
  <si>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</si>
  <si>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</si>
  <si>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</si>
  <si>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</si>
  <si>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</si>
  <si>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</si>
  <si>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</si>
  <si>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</si>
  <si>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</si>
  <si>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</si>
  <si>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</si>
  <si>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</si>
  <si>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</si>
  <si>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</si>
  <si>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</si>
  <si>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</si>
  <si>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</si>
  <si>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</si>
  <si>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</si>
  <si>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</si>
  <si>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</si>
  <si>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</si>
  <si>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</si>
  <si>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</si>
  <si>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</si>
  <si>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</si>
  <si>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</si>
  <si>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</si>
  <si>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</si>
  <si>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</si>
  <si>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</si>
  <si>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</si>
  <si>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</si>
  <si>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</si>
  <si>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</si>
  <si>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</si>
  <si>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</si>
  <si>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</si>
  <si>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</si>
  <si>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</si>
  <si>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</si>
  <si>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</si>
  <si>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</si>
  <si>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</si>
  <si>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</si>
  <si>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</si>
  <si>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</si>
  <si>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</si>
  <si>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</si>
  <si>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</si>
  <si>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</si>
  <si>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</si>
  <si>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</si>
  <si>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</si>
  <si>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</si>
  <si>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</si>
  <si>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</si>
  <si>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</si>
  <si>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</si>
  <si>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</si>
  <si>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</si>
  <si>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</si>
  <si>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</si>
  <si>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</si>
  <si>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</si>
  <si>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</si>
  <si>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</si>
  <si>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</si>
  <si>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</si>
  <si>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</si>
  <si>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</si>
  <si>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</si>
  <si>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</si>
  <si>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</si>
  <si>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</si>
  <si>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</si>
  <si>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</si>
  <si>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</si>
  <si>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</si>
  <si>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</si>
  <si>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</si>
  <si>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</si>
  <si>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</si>
  <si>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</si>
  <si>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</si>
  <si>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</si>
  <si>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</si>
  <si>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</si>
  <si>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</si>
  <si>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</si>
  <si>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</si>
  <si>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</si>
  <si>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</si>
  <si>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</si>
  <si>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</si>
  <si>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</si>
  <si>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</si>
  <si>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</si>
  <si>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</si>
  <si>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</si>
  <si>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</si>
  <si>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</si>
  <si>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</si>
  <si>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</si>
  <si>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</si>
  <si>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</si>
  <si>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</si>
  <si>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</si>
  <si>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</si>
  <si>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</si>
  <si>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</si>
  <si>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</si>
  <si>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</si>
  <si>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</si>
  <si>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</si>
  <si>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</si>
  <si>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</si>
  <si>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</si>
  <si>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</si>
  <si>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</si>
  <si>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</si>
  <si>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</si>
  <si>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</si>
  <si>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</si>
  <si>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</si>
  <si>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</si>
  <si>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</si>
  <si>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</si>
  <si>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</si>
  <si>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</si>
  <si>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</si>
  <si>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</si>
  <si>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</si>
  <si>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</si>
  <si>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</si>
  <si>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</si>
  <si>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</si>
  <si>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</si>
  <si>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</si>
  <si>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</si>
  <si>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</si>
  <si>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</si>
  <si>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</si>
  <si>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</si>
  <si>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</si>
  <si>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</si>
  <si>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</si>
  <si>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</si>
  <si>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</si>
  <si>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</si>
  <si>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</si>
  <si>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</si>
  <si>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</si>
  <si>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</si>
  <si>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</si>
  <si>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</si>
  <si>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</si>
  <si>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</si>
  <si>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</si>
  <si>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</si>
  <si>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</si>
  <si>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</si>
  <si>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</si>
  <si>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</si>
  <si>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</si>
  <si>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</si>
  <si>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</si>
  <si>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</si>
  <si>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</si>
  <si>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</si>
  <si>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</si>
  <si>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</si>
  <si>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</si>
  <si>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</si>
  <si>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</si>
  <si>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</si>
  <si>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</si>
  <si>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</si>
  <si>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</si>
  <si>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</si>
  <si>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</si>
  <si>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</si>
  <si>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</si>
  <si>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</si>
  <si>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</si>
  <si>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</si>
  <si>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</si>
  <si>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</si>
  <si>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</si>
  <si>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</si>
  <si>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</si>
  <si>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</si>
  <si>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</si>
  <si>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</si>
  <si>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</si>
  <si>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</si>
  <si>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</si>
  <si>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</si>
  <si>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</si>
  <si>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</si>
  <si>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</si>
  <si>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</si>
  <si>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</si>
  <si>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</si>
  <si>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</si>
  <si>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</si>
  <si>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</si>
  <si>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</si>
  <si>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</si>
  <si>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</si>
  <si>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</si>
  <si>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</si>
  <si>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</si>
  <si>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</si>
  <si>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</si>
  <si>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</si>
  <si>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</si>
  <si>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</si>
  <si>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</si>
  <si>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</si>
  <si>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</si>
  <si>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</si>
  <si>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</si>
  <si>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</si>
  <si>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</si>
  <si>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</si>
  <si>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</si>
  <si>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</si>
  <si>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</si>
  <si>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</si>
  <si>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</si>
  <si>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</si>
  <si>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</si>
  <si>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</si>
  <si>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</si>
  <si>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</si>
  <si>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</si>
  <si>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</si>
  <si>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</si>
  <si>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</si>
  <si>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</si>
  <si>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</si>
  <si>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</si>
  <si>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</si>
  <si>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</si>
  <si>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</si>
  <si>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</si>
  <si>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</si>
  <si>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</si>
  <si>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</si>
  <si>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</si>
  <si>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</si>
  <si>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</si>
  <si>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</si>
  <si>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</si>
  <si>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</si>
  <si>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</si>
  <si>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</si>
  <si>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</si>
  <si>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</si>
  <si>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</si>
  <si>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</si>
  <si>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</si>
  <si>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</si>
  <si>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</si>
  <si>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</si>
  <si>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</si>
  <si>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</si>
  <si>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</si>
  <si>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</si>
  <si>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</si>
  <si>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</si>
  <si>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</si>
  <si>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</si>
  <si>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</si>
  <si>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</si>
  <si>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</si>
  <si>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</si>
  <si>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</si>
  <si>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</si>
  <si>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</si>
  <si>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</si>
  <si>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</si>
  <si>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</si>
  <si>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</si>
  <si>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</si>
  <si>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</si>
  <si>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</si>
  <si>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</si>
  <si>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</si>
  <si>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</si>
  <si>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</si>
  <si>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</si>
  <si>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</si>
  <si>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</si>
  <si>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</si>
  <si>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</si>
  <si>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</si>
  <si>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</si>
  <si>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</si>
  <si>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</si>
  <si>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</si>
  <si>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</si>
  <si>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</si>
  <si>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</si>
  <si>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</si>
  <si>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</si>
  <si>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</si>
  <si>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</si>
  <si>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</si>
  <si>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</si>
  <si>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</si>
  <si>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</si>
  <si>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</si>
  <si>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</si>
  <si>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</si>
  <si>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</si>
  <si>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</si>
  <si>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</si>
  <si>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</si>
  <si>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</si>
  <si>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</si>
  <si>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</si>
  <si>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</si>
  <si>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</si>
  <si>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</si>
  <si>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</si>
  <si>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</si>
  <si>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</si>
  <si>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</si>
  <si>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</si>
  <si>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</si>
  <si>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</si>
  <si>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</si>
  <si>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</si>
  <si>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</si>
  <si>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</si>
  <si>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</si>
  <si>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</si>
  <si>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</si>
  <si>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</si>
  <si>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</si>
  <si>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</si>
  <si>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</si>
  <si>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</si>
  <si>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</si>
  <si>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</si>
  <si>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</si>
  <si>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</si>
  <si>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</si>
  <si>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</si>
  <si>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</si>
  <si>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</si>
  <si>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</si>
  <si>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</si>
  <si>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</si>
  <si>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</si>
  <si>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</si>
  <si>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</si>
  <si>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</si>
  <si>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</si>
  <si>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</si>
  <si>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</si>
  <si>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</si>
  <si>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</si>
  <si>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</si>
  <si>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</si>
  <si>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</si>
  <si>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</si>
  <si>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</si>
  <si>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</si>
  <si>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</si>
  <si>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</si>
  <si>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</si>
  <si>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</si>
  <si>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</si>
  <si>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</si>
  <si>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</si>
  <si>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</si>
  <si>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</si>
  <si>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</si>
  <si>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</si>
  <si>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</si>
  <si>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</si>
  <si>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</si>
  <si>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</si>
  <si>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</si>
  <si>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</si>
  <si>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</si>
  <si>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</si>
  <si>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</si>
  <si>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</si>
  <si>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</si>
  <si>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</si>
  <si>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</si>
  <si>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</si>
  <si>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</si>
  <si>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</si>
  <si>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</si>
  <si>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</si>
  <si>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</si>
  <si>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</si>
  <si>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</si>
  <si>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</si>
  <si>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</si>
  <si>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</si>
  <si>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</si>
  <si>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</si>
  <si>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</si>
  <si>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</si>
  <si>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</si>
  <si>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</si>
  <si>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</si>
  <si>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</si>
  <si>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</si>
  <si>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</si>
  <si>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</si>
  <si>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</si>
  <si>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</si>
  <si>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</si>
  <si>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</si>
  <si>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</si>
  <si>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</si>
  <si>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</si>
  <si>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</si>
  <si>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</si>
  <si>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</si>
  <si>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</si>
  <si>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</si>
  <si>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</si>
  <si>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</si>
  <si>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</si>
  <si>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</si>
  <si>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</si>
  <si>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</si>
  <si>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</si>
  <si>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</si>
  <si>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</si>
  <si>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</si>
  <si>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</si>
  <si>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</si>
  <si>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</si>
  <si>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</si>
  <si>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</si>
  <si>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</si>
  <si>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</si>
  <si>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</si>
  <si>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</si>
  <si>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</si>
  <si>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</si>
  <si>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</si>
  <si>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</si>
  <si>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</si>
  <si>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</si>
  <si>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</si>
  <si>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</si>
  <si>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</si>
  <si>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</si>
  <si>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</si>
  <si>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</si>
  <si>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</si>
  <si>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</si>
  <si>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</si>
  <si>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</si>
  <si>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</si>
  <si>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</si>
  <si>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</si>
  <si>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</si>
  <si>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</si>
  <si>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</si>
  <si>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</si>
  <si>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</si>
  <si>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</si>
  <si>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</si>
  <si>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</si>
  <si>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</si>
  <si>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</si>
  <si>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</si>
  <si>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</si>
  <si>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</si>
  <si>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</si>
  <si>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</si>
  <si>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</si>
  <si>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</si>
  <si>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</si>
  <si>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</si>
  <si>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</si>
  <si>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</si>
  <si>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</si>
  <si>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</si>
  <si>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</si>
  <si>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</si>
  <si>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</si>
  <si>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</si>
  <si>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</si>
  <si>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</si>
  <si>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</si>
  <si>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</si>
  <si>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</si>
  <si>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</si>
  <si>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</si>
  <si>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</si>
  <si>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</si>
  <si>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</si>
  <si>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</si>
  <si>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</si>
  <si>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</si>
  <si>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</si>
  <si>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</si>
  <si>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</si>
  <si>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</si>
  <si>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</si>
  <si>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</si>
  <si>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</si>
  <si>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</si>
  <si>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</si>
  <si>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</si>
  <si>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</si>
  <si>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</si>
  <si>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</si>
  <si>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</si>
  <si>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</si>
  <si>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</si>
  <si>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</si>
  <si>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</si>
  <si>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</si>
  <si>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</si>
  <si>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</si>
  <si>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</si>
  <si>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</si>
  <si>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</si>
  <si>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</si>
  <si>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</si>
  <si>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</si>
  <si>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</si>
  <si>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</si>
  <si>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</si>
  <si>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</si>
  <si>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</si>
  <si>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</si>
  <si>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</si>
  <si>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</si>
  <si>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</si>
  <si>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</si>
  <si>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</si>
  <si>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</si>
  <si>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</si>
  <si>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</si>
  <si>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</si>
  <si>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</si>
  <si>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</si>
  <si>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</si>
  <si>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</si>
  <si>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</si>
  <si>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</si>
  <si>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</si>
  <si>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</si>
  <si>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</si>
  <si>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</si>
  <si>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</si>
  <si>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</si>
  <si>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</si>
  <si>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</si>
  <si>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</si>
  <si>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</si>
  <si>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</si>
  <si>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</si>
  <si>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</si>
  <si>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</si>
  <si>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</si>
  <si>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</si>
  <si>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</si>
  <si>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</si>
  <si>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</si>
  <si>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</si>
  <si>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</si>
  <si>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</si>
  <si>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</si>
  <si>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</si>
  <si>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</si>
  <si>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</si>
  <si>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</si>
  <si>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</si>
  <si>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</si>
  <si>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</si>
  <si>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</si>
  <si>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</si>
  <si>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</si>
  <si>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</si>
  <si>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</si>
  <si>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</si>
  <si>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</si>
  <si>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</si>
  <si>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</si>
  <si>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</si>
  <si>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</si>
  <si>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</si>
  <si>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</si>
  <si>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</si>
  <si>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</si>
  <si>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</si>
  <si>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</si>
  <si>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</si>
  <si>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</si>
  <si>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</si>
  <si>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</si>
  <si>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</si>
  <si>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</si>
  <si>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</si>
  <si>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</si>
  <si>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</si>
  <si>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</si>
  <si>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</si>
  <si>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</si>
  <si>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</si>
  <si>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</si>
  <si>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</si>
  <si>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</si>
  <si>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</si>
  <si>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</si>
  <si>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</si>
  <si>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</si>
  <si>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</si>
  <si>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</si>
  <si>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</si>
  <si>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</si>
  <si>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</si>
  <si>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</si>
  <si>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</si>
  <si>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</si>
  <si>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</si>
  <si>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</si>
  <si>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</si>
  <si>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</si>
  <si>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</si>
  <si>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</si>
  <si>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</si>
  <si>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</si>
  <si>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</si>
  <si>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</si>
  <si>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</si>
  <si>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</si>
  <si>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</si>
  <si>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</si>
  <si>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</si>
  <si>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</si>
  <si>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</si>
  <si>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</si>
  <si>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</si>
  <si>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</si>
  <si>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</si>
  <si>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</si>
  <si>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</si>
  <si>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</si>
  <si>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</si>
  <si>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</si>
  <si>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</si>
  <si>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</si>
  <si>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</si>
  <si>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</si>
  <si>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</si>
  <si>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</si>
  <si>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</si>
  <si>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</si>
  <si>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</si>
  <si>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</si>
  <si>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</si>
  <si>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</si>
  <si>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</si>
  <si>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</si>
  <si>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</si>
  <si>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</si>
  <si>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</si>
  <si>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</si>
  <si>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</si>
  <si>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</si>
  <si>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</si>
  <si>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</si>
  <si>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</si>
  <si>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</si>
  <si>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</si>
  <si>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</si>
  <si>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</si>
  <si>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</si>
  <si>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</si>
  <si>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</si>
  <si>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</si>
  <si>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</si>
  <si>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</si>
  <si>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</si>
  <si>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</si>
  <si>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</si>
  <si>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</si>
  <si>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</si>
  <si>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</si>
  <si>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</si>
  <si>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</si>
  <si>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</si>
  <si>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</si>
  <si>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</si>
  <si>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</si>
  <si>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</si>
  <si>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</si>
  <si>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</si>
  <si>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</si>
  <si>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</si>
  <si>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</si>
  <si>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</si>
  <si>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</si>
  <si>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</si>
  <si>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</si>
  <si>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</si>
  <si>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</si>
  <si>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</si>
  <si>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</si>
  <si>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</si>
  <si>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</si>
  <si>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</si>
  <si>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</si>
  <si>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</si>
  <si>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</si>
  <si>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</si>
  <si>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</si>
  <si>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</si>
  <si>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</si>
  <si>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</si>
  <si>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</si>
  <si>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</si>
  <si>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</si>
  <si>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</si>
  <si>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</si>
  <si>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</si>
  <si>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</si>
  <si>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</si>
  <si>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</si>
  <si>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</si>
  <si>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</si>
  <si>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</si>
  <si>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</si>
  <si>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</si>
  <si>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</si>
  <si>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</si>
  <si>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</si>
  <si>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</si>
  <si>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</si>
  <si>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</si>
  <si>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</si>
  <si>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</si>
  <si>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</si>
  <si>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</si>
  <si>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</si>
  <si>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</si>
  <si>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</si>
  <si>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</si>
  <si>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</si>
  <si>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</si>
  <si>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</si>
  <si>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</si>
  <si>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</si>
  <si>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</si>
  <si>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</si>
  <si>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</si>
  <si>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</si>
  <si>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</si>
  <si>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</si>
  <si>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</si>
  <si>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</si>
  <si>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</si>
  <si>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</si>
  <si>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</si>
  <si>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</si>
  <si>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</si>
  <si>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</si>
  <si>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</si>
  <si>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</si>
  <si>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</si>
  <si>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</si>
  <si>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</si>
  <si>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</si>
  <si>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</si>
  <si>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</si>
  <si>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</si>
  <si>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</si>
  <si>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</si>
  <si>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</si>
  <si>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</si>
  <si>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</si>
  <si>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</si>
  <si>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</si>
  <si>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</si>
  <si>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</si>
  <si>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</si>
  <si>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</si>
  <si>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</si>
  <si>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</si>
  <si>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</si>
  <si>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</si>
  <si>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</si>
  <si>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</si>
  <si>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</si>
  <si>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</si>
  <si>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</si>
  <si>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</si>
  <si>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</si>
  <si>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</si>
  <si>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</si>
  <si>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</si>
  <si>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</si>
  <si>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</si>
  <si>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</si>
  <si>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</si>
  <si>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</si>
  <si>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</si>
  <si>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</si>
  <si>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</si>
  <si>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</si>
  <si>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</si>
  <si>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</si>
  <si>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</si>
  <si>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</si>
  <si>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</si>
  <si>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</si>
  <si>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</si>
  <si>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</si>
  <si>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</si>
  <si>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</si>
  <si>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</si>
  <si>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</si>
  <si>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</si>
  <si>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</si>
  <si>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</si>
  <si>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</si>
  <si>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</si>
  <si>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</si>
  <si>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</si>
  <si>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</si>
  <si>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</si>
  <si>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</si>
  <si>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</si>
  <si>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</si>
  <si>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</si>
  <si>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</si>
  <si>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</si>
  <si>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</si>
  <si>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</si>
  <si>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</si>
  <si>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</si>
  <si>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</si>
  <si>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</si>
  <si>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</si>
  <si>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</si>
  <si>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</si>
  <si>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</si>
  <si>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</si>
  <si>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</si>
  <si>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</si>
  <si>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</si>
  <si>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</si>
  <si>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</si>
  <si>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</si>
  <si>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</si>
  <si>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</si>
  <si>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</si>
  <si>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</si>
  <si>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</si>
  <si>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</si>
  <si>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</si>
  <si>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</si>
  <si>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</si>
  <si>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</si>
  <si>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</si>
  <si>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</si>
  <si>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</si>
  <si>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</si>
  <si>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</si>
  <si>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</si>
  <si>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</si>
  <si>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</si>
  <si>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</si>
  <si>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</si>
  <si>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</si>
  <si>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</si>
  <si>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</si>
  <si>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</si>
  <si>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</si>
  <si>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</si>
  <si>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</si>
  <si>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</si>
  <si>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</si>
  <si>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</si>
  <si>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</si>
  <si>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</si>
  <si>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</si>
  <si>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</si>
  <si>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</si>
  <si>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</si>
  <si>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</si>
  <si>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</si>
  <si>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</si>
  <si>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</si>
  <si>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</si>
  <si>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</si>
  <si>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</si>
  <si>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</si>
  <si>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</si>
  <si>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</si>
  <si>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</si>
  <si>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</si>
  <si>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</si>
  <si>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</si>
  <si>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</si>
  <si>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</si>
  <si>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</si>
  <si>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</si>
  <si>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</si>
  <si>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</si>
  <si>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</si>
  <si>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</si>
  <si>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</si>
  <si>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</si>
  <si>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</si>
  <si>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</si>
  <si>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</si>
  <si>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</si>
  <si>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</si>
  <si>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</si>
  <si>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</si>
  <si>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</si>
  <si>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</si>
  <si>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</si>
  <si>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</si>
  <si>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</si>
  <si>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</si>
  <si>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</si>
  <si>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</si>
  <si>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</si>
  <si>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</si>
  <si>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</si>
  <si>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</si>
  <si>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</si>
  <si>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</si>
  <si>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</si>
  <si>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</si>
  <si>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</si>
  <si>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</si>
  <si>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</si>
  <si>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</si>
  <si>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</si>
  <si>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</si>
  <si>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Allied Metal Company</t>
  </si>
  <si>
    <t>3440 Lightfoot Mill Road - Chattanooga, TN  37406</t>
  </si>
  <si>
    <t>Mark A. Simpson</t>
  </si>
  <si>
    <t>msimpson@alliedmetalcompany.com</t>
  </si>
  <si>
    <t>312-994-7002</t>
  </si>
  <si>
    <t>Quality Manager / Technical Director</t>
  </si>
  <si>
    <t>In zinc Alloy # 7 Zamak</t>
  </si>
  <si>
    <t>Most aluminum alloys contain some CU and some zinc alloys contain copper</t>
  </si>
  <si>
    <t>As specified and in accordance to the specific ASTM Alloy Chemistry or custom customer spec</t>
  </si>
  <si>
    <t>Nickel is added and retained in #7 Zamak Alloy in accordance with ASTM B240-22</t>
  </si>
  <si>
    <t>Copper source is "scrap" purchased from US scrap recyclers.  Original Source unknown</t>
  </si>
  <si>
    <t>US manufacture; origin unknown</t>
  </si>
  <si>
    <t>Did not survey</t>
  </si>
  <si>
    <t>original sources for scrap metal is unknown</t>
  </si>
  <si>
    <t>US Mfg</t>
  </si>
  <si>
    <t>We do not purchase from smelter</t>
  </si>
  <si>
    <t>We do not purchase from Smelter</t>
  </si>
  <si>
    <t>Basically does not apply</t>
  </si>
  <si>
    <t>https://alliedmetalcompany.com/material-declarations-cm-reach-rohs/</t>
  </si>
  <si>
    <t>Scrap sources are only US based companies, therefore we don't see the need for them to provide Conflict Minerals or EMRT.  Zinc SHG material is purchased from ONLY LME approved sources.</t>
  </si>
  <si>
    <t>It would if found necessary</t>
  </si>
  <si>
    <t>We do not purchase from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</si>
</sst>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lliedmetalcompany.com/material-declarations-cm-reach-rohs/" TargetMode="External"/><Relationship Id="rId7" Type="http://schemas.openxmlformats.org/officeDocument/2006/relationships/drawing" Target="../drawings/drawing4.xml"/><Relationship Id="rId2" Type="http://schemas.openxmlformats.org/officeDocument/2006/relationships/hyperlink" Target="mailto:msimpson@alliedmetalcompany.com" TargetMode="External"/><Relationship Id="rId1" Type="http://schemas.openxmlformats.org/officeDocument/2006/relationships/hyperlink" Target="mailto:msimpson@alliedmetalcompany.com" TargetMode="External"/><Relationship Id="rId6" Type="http://schemas.openxmlformats.org/officeDocument/2006/relationships/printerSettings" Target="../printerSettings/printerSettings4.bin"/><Relationship Id="rId5" Type="http://schemas.openxmlformats.org/officeDocument/2006/relationships/hyperlink" Target="https://alliedmetalcompany.com/material-declarations-cm-reach-rohs/" TargetMode="External"/><Relationship Id="rId4" Type="http://schemas.openxmlformats.org/officeDocument/2006/relationships/hyperlink" Target="https://alliedmetalcompany.com/material-declarations-cm-reach-roh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12216</v>
      </c>
      <c r="F13" s="225" t="s">
        <v>12225</v>
      </c>
      <c r="G13" s="24"/>
    </row>
    <row r="14" spans="1:7" ht="57">
      <c r="A14" s="388"/>
      <c r="B14" s="222">
        <v>1.01</v>
      </c>
      <c r="C14" s="223" t="s">
        <v>12</v>
      </c>
      <c r="D14" s="224">
        <v>44523</v>
      </c>
      <c r="E14" s="223" t="s">
        <v>12217</v>
      </c>
      <c r="F14" s="225" t="s">
        <v>12225</v>
      </c>
      <c r="G14" s="24"/>
    </row>
    <row r="15" spans="1:7" ht="57">
      <c r="A15" s="388"/>
      <c r="B15" s="222">
        <v>1.02</v>
      </c>
      <c r="C15" s="223" t="s">
        <v>12</v>
      </c>
      <c r="D15" s="224">
        <v>44553</v>
      </c>
      <c r="E15" s="223" t="s">
        <v>12218</v>
      </c>
      <c r="F15" s="225" t="s">
        <v>12225</v>
      </c>
      <c r="G15" s="24"/>
    </row>
    <row r="16" spans="1:7" ht="91.2">
      <c r="A16" s="388"/>
      <c r="B16" s="222">
        <v>1.1000000000000001</v>
      </c>
      <c r="C16" s="223" t="s">
        <v>12</v>
      </c>
      <c r="D16" s="224">
        <v>44848</v>
      </c>
      <c r="E16" s="223" t="s">
        <v>12219</v>
      </c>
      <c r="F16" s="225" t="s">
        <v>12226</v>
      </c>
      <c r="G16" s="24"/>
    </row>
    <row r="17" spans="1:7" ht="45.6">
      <c r="A17" s="388"/>
      <c r="B17" s="222">
        <v>1.1100000000000001</v>
      </c>
      <c r="C17" s="223" t="s">
        <v>12</v>
      </c>
      <c r="D17" s="224">
        <v>44869</v>
      </c>
      <c r="E17" s="223" t="s">
        <v>12220</v>
      </c>
      <c r="F17" s="225" t="s">
        <v>12226</v>
      </c>
      <c r="G17" s="24"/>
    </row>
    <row r="18" spans="1:7" ht="45.6">
      <c r="A18" s="388"/>
      <c r="B18" s="222">
        <v>1.2</v>
      </c>
      <c r="C18" s="223" t="s">
        <v>12</v>
      </c>
      <c r="D18" s="224">
        <v>45058</v>
      </c>
      <c r="E18" s="223" t="s">
        <v>12269</v>
      </c>
      <c r="F18" s="225" t="s">
        <v>12227</v>
      </c>
      <c r="G18" s="24"/>
    </row>
    <row r="19" spans="1:7" ht="57">
      <c r="A19" s="388"/>
      <c r="B19" s="222">
        <v>1.3</v>
      </c>
      <c r="C19" s="223" t="s">
        <v>12</v>
      </c>
      <c r="D19" s="224">
        <v>45408</v>
      </c>
      <c r="E19" s="286" t="s">
        <v>20008</v>
      </c>
      <c r="F19" s="225" t="s">
        <v>12270</v>
      </c>
      <c r="G19" s="24"/>
    </row>
    <row r="20" spans="1:7" ht="57">
      <c r="A20" s="388"/>
      <c r="B20" s="291" t="s">
        <v>18642</v>
      </c>
      <c r="C20" s="223" t="s">
        <v>12</v>
      </c>
      <c r="D20" s="224">
        <v>45772</v>
      </c>
      <c r="E20" s="286" t="s">
        <v>19186</v>
      </c>
      <c r="F20" s="225" t="s">
        <v>19309</v>
      </c>
      <c r="G20" s="24"/>
    </row>
    <row r="21" spans="1:7" ht="79.8">
      <c r="A21" s="388"/>
      <c r="B21" s="291" t="s">
        <v>20112</v>
      </c>
      <c r="C21" s="223" t="s">
        <v>12</v>
      </c>
      <c r="D21" s="384">
        <v>45947</v>
      </c>
      <c r="E21" s="385" t="s">
        <v>20116</v>
      </c>
      <c r="F21" s="225" t="s">
        <v>20111</v>
      </c>
      <c r="G21" s="24"/>
    </row>
    <row r="22" spans="1:7" ht="13.2" thickBot="1">
      <c r="A22" s="389"/>
      <c r="B22" s="393" t="str">
        <f ca="1">OFFSET(L!$C$1,MATCH("General"&amp;"Cpy",L!$A:$A,0)-1,SL,,)</f>
        <v>© 2025 Responsible Minerals Initiative. All rights reserved.</v>
      </c>
      <c r="C22" s="393"/>
      <c r="D22" s="393"/>
      <c r="E22" s="393"/>
      <c r="F22" s="393"/>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9.6">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6">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1.80000000000001">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9">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240D4AF-034C-4F2F-B929-2C6F306F45B7}"/>
    </customSheetView>
    <customSheetView guid="{4BDF1A28-30D5-449D-B20E-D6C97EF9FAE1}" showAutoFilter="1">
      <selection activeCell="C174" sqref="C174"/>
      <pageMargins left="0" right="0" top="0" bottom="0" header="0" footer="0"/>
      <pageSetup paperSize="9" orientation="portrait"/>
      <autoFilter ref="B1:N1" xr:uid="{64FBE12D-206E-4316-81CD-69987837B00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7381249-232F-4842-816E-DCC73560DB99}"/>
    </customSheetView>
    <customSheetView guid="{4BDF1A28-30D5-449D-B20E-D6C97EF9FAE1}" showAutoFilter="1">
      <selection activeCell="C1" sqref="C1:D65536"/>
      <pageMargins left="0" right="0" top="0" bottom="0" header="0" footer="0"/>
      <pageSetup orientation="portrait"/>
      <autoFilter ref="B1:C1" xr:uid="{F3C55716-9CCC-4AE1-9BC4-4FB3716167D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ITEM</v>
      </c>
      <c r="C2" s="176" t="str">
        <f ca="1">OFFSET(L!$C$1,MATCH("Definitions"&amp;ADDRESS(ROW(),COLUMN(),4),L!$A:$A,0)-1,SL,,)</f>
        <v>DEFINITION</v>
      </c>
      <c r="D2" s="398"/>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2">
      <c r="A28" s="175"/>
      <c r="B28" s="400" t="str">
        <f ca="1">OFFSET(L!$C$1,MATCH("Definitions"&amp;ADDRESS(ROW(),COLUMN(),4),L!$A:$A,0)-1,SL,,)</f>
        <v>* Please consult the EMRT Completion Guide for additional details on primary and secondary sources for this mineral.</v>
      </c>
      <c r="C28" s="400"/>
      <c r="D28" s="398"/>
      <c r="E28" s="178"/>
    </row>
    <row r="29" spans="1:5" ht="16.2">
      <c r="A29" s="175"/>
      <c r="B29" s="397" t="str">
        <f ca="1">OFFSET(L!$C$1,MATCH("General"&amp;"Cpy",L!$A:$A,0)-1,SL,,)</f>
        <v>© 2025 Responsible Minerals Initiative. All rights reserved.</v>
      </c>
      <c r="C29" s="397"/>
      <c r="D29" s="398"/>
      <c r="E29" s="178"/>
    </row>
    <row r="30" spans="1:5" ht="13.2" thickBot="1">
      <c r="A30" s="179"/>
      <c r="B30" s="180"/>
      <c r="C30" s="180"/>
      <c r="D30" s="399"/>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B1" zoomScaleNormal="100" workbookViewId="0">
      <selection activeCell="G137" sqref="G137:J137"/>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6.2">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6.2">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6.2">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25" t="s">
        <v>20162</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25" t="s">
        <v>20163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3" t="s">
        <v>20164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25" t="s">
        <v>20165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25" t="s">
        <v>20163</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25" t="s">
        <v>20166</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3" t="s">
        <v>20164</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25" t="s">
        <v>20165</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6">
        <v>45981</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2">
      <c r="A31" s="34"/>
      <c r="B31" s="297" t="str">
        <f t="shared" si="32"/>
        <v>Copper(*)</v>
      </c>
      <c r="C31" s="28"/>
      <c r="D31" s="404" t="s">
        <v>25</v>
      </c>
      <c r="E31" s="405"/>
      <c r="F31" s="8"/>
      <c r="G31" s="406" t="s">
        <v>20168</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t="s">
        <v>20167</v>
      </c>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2">
      <c r="A43" s="34"/>
      <c r="B43" s="298" t="str">
        <f t="shared" si="37"/>
        <v>Copper(*)</v>
      </c>
      <c r="C43" s="28"/>
      <c r="D43" s="404" t="s">
        <v>25</v>
      </c>
      <c r="E43" s="405"/>
      <c r="F43" s="8"/>
      <c r="G43" s="406" t="s">
        <v>20169</v>
      </c>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2">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2">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t="s">
        <v>20170</v>
      </c>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04" t="s">
        <v>26</v>
      </c>
      <c r="E55" s="405"/>
      <c r="F55" s="40"/>
      <c r="G55" s="406" t="s">
        <v>20171</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26</v>
      </c>
      <c r="E59" s="405"/>
      <c r="F59" s="40"/>
      <c r="G59" s="406" t="s">
        <v>20172</v>
      </c>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25</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04" t="s">
        <v>20173</v>
      </c>
      <c r="E79" s="405"/>
      <c r="F79" s="40"/>
      <c r="G79" s="406" t="s">
        <v>20174</v>
      </c>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20173</v>
      </c>
      <c r="E83" s="405"/>
      <c r="F83" s="40"/>
      <c r="G83" s="406" t="s">
        <v>20175</v>
      </c>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04" t="s">
        <v>22</v>
      </c>
      <c r="E91" s="405"/>
      <c r="F91" s="40"/>
      <c r="G91" s="406" t="s">
        <v>20176</v>
      </c>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22</v>
      </c>
      <c r="E95" s="405"/>
      <c r="F95" s="40"/>
      <c r="G95" s="406" t="s">
        <v>20177</v>
      </c>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04" t="s">
        <v>26</v>
      </c>
      <c r="E103" s="405"/>
      <c r="F103" s="41"/>
      <c r="G103" s="406" t="s">
        <v>20178</v>
      </c>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26</v>
      </c>
      <c r="E107" s="405"/>
      <c r="F107" s="41"/>
      <c r="G107" s="406" t="s">
        <v>20178</v>
      </c>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14" t="s">
        <v>20179</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20179</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22</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14" t="s">
        <v>20179</v>
      </c>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20180</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t="s">
        <v>20181</v>
      </c>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E5146607-0606-4864-9485-164D3C985FFF}"/>
    <hyperlink ref="D24" r:id="rId2" xr:uid="{60C440B7-C276-4348-ABDB-7A2D4BA17EEF}"/>
    <hyperlink ref="G115" r:id="rId3" xr:uid="{7F5FC8F5-696E-4159-BD56-F1CA8955FFD4}"/>
    <hyperlink ref="G117" r:id="rId4" xr:uid="{C30B0961-740C-4855-9CFF-AE92903F9F45}"/>
    <hyperlink ref="G131" r:id="rId5" xr:uid="{EEAD3DEF-4E05-46EC-A1C8-26B4A1CCC0C8}"/>
  </hyperlinks>
  <pageMargins left="0.70866141732283505" right="0.70866141732283505" top="0.74803149606299202" bottom="0.74803149606299202" header="0.31496062992126" footer="0.31496062992126"/>
  <pageSetup scale="41" fitToHeight="0" orientation="portrait" r:id="rId6"/>
  <headerFooter>
    <oddHeader>&amp;R&amp;"Calibri"&amp;14&amp;KFF0000 L2: Internal use only&amp;1#_x000D_</oddHeader>
  </headerFooter>
  <rowBreaks count="2" manualBreakCount="2">
    <brk id="58" max="11" man="1"/>
    <brk id="60" max="11"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I5" sqref="I5"/>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399999999999999">
      <c r="A5" s="196"/>
      <c r="B5" s="302" t="s">
        <v>18684</v>
      </c>
      <c r="C5" s="151" t="str">
        <f>IF(LEN(A5)=0,"",INDEX('Smelter Look-up'!$C:$C,MATCH($A5,'Smelter Look-up'!$E:$E,0)))</f>
        <v/>
      </c>
      <c r="D5" s="148" t="s">
        <v>56</v>
      </c>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t="s">
        <v>20182</v>
      </c>
      <c r="R5" s="148" t="str">
        <f ca="1">IF(ISERROR($V5),"",OFFSET('Smelter Look-up'!$C$4,$V5-4,0)&amp;"")</f>
        <v/>
      </c>
      <c r="S5" s="154" t="str">
        <f t="shared" ref="S5:S12" ca="1" si="0">IF(B5="","",IF(ISERROR(MATCH($E5,CL,0)),"Unknown",INDIRECT("'C'!$A$"&amp;MATCH($E5,CL,0)+1)))</f>
        <v>Unknown</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Copper</v>
      </c>
      <c r="AD5" s="169" t="str">
        <f>IF(C5="Smelter not listed",D5,C5)</f>
        <v/>
      </c>
    </row>
    <row r="6" spans="1:34" s="169" customFormat="1" ht="20.399999999999999">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399999999999999">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399999999999999">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399999999999999">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399999999999999">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399999999999999">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399999999999999">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399999999999999">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399999999999999">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399999999999999">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B115" sqref="B115"/>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
      </c>
      <c r="C2" s="110" t="str">
        <f>IF(F112=1,"Click here to return to Product List","")</f>
        <v/>
      </c>
      <c r="D2" s="132">
        <f ca="1">IF(H125=0,"0",H125)</f>
        <v>2</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Allied Metal Company</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Mark A. Simpson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msimpson@alliedmetalcompany.com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312-994-7002</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Mark A. Simpson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msimpson@alliedmetalcompany.com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45981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Yes</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Did not survey</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Did not survey</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Unknown</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Unknown</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https://alliedmetalcompany.com/material-declarations-cm-reach-rohs/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Provide list of specified mineral smelters contributing material to supply chain on Smelter List tab</v>
      </c>
      <c r="D119" s="376" t="str">
        <f t="shared" si="51"/>
        <v>Click here to provide smelter information</v>
      </c>
      <c r="E119" s="16"/>
      <c r="F119" s="83">
        <f t="shared" si="52"/>
        <v>1</v>
      </c>
      <c r="G119" s="61">
        <f>IF(AND(COUNTIF(SmelterIdetifiedForMetal,A119)&gt;0,COUNTIF('Smelter List'!AB$5:AB$2504,A119)&gt;0),0,1)</f>
        <v>1</v>
      </c>
      <c r="H119" s="62">
        <f t="shared" si="53"/>
        <v>1</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2</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Mark Simpson</cp:lastModifiedBy>
  <cp:revision/>
  <dcterms:created xsi:type="dcterms:W3CDTF">2010-06-21T21:00:23Z</dcterms:created>
  <dcterms:modified xsi:type="dcterms:W3CDTF">2025-11-20T20:39:03Z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